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26"/>
  <workbookPr defaultThemeVersion="124226"/>
  <mc:AlternateContent xmlns:mc="http://schemas.openxmlformats.org/markup-compatibility/2006">
    <mc:Choice Requires="x15">
      <x15ac:absPath xmlns:x15ac="http://schemas.microsoft.com/office/spreadsheetml/2010/11/ac" url="/Users/tatianaguerrero/Downloads/Solicitud publicación Mapa de Riesgos 2025/"/>
    </mc:Choice>
  </mc:AlternateContent>
  <xr:revisionPtr revIDLastSave="0" documentId="13_ncr:1_{C6D13269-E807-CD40-963E-0CBB2FDB79D2}" xr6:coauthVersionLast="47" xr6:coauthVersionMax="47" xr10:uidLastSave="{00000000-0000-0000-0000-000000000000}"/>
  <bookViews>
    <workbookView xWindow="0" yWindow="500" windowWidth="27820" windowHeight="16260" xr2:uid="{1A5F9684-0057-4BC2-93CF-5A7A0B8A5A4B}"/>
  </bookViews>
  <sheets>
    <sheet name="Mapa final Riesgos Gestión" sheetId="1" r:id="rId1"/>
  </sheets>
  <externalReferences>
    <externalReference r:id="rId2"/>
    <externalReference r:id="rId3"/>
    <externalReference r:id="rId4"/>
    <externalReference r:id="rId5"/>
  </externalReferences>
  <definedNames>
    <definedName name="_xlnm._FilterDatabase" localSheetId="0" hidden="1">'Mapa final Riesgos Gestión'!$A$14:$AN$19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7" i="1" l="1"/>
  <c r="U67" i="1"/>
  <c r="K67" i="1"/>
  <c r="X66" i="1"/>
  <c r="U66" i="1"/>
  <c r="K66" i="1"/>
  <c r="L66" i="1" s="1"/>
  <c r="H66" i="1"/>
  <c r="I66" i="1" s="1"/>
  <c r="K65" i="1"/>
  <c r="X64" i="1"/>
  <c r="U64" i="1"/>
  <c r="K64" i="1"/>
  <c r="L64" i="1" s="1"/>
  <c r="H64" i="1"/>
  <c r="I64" i="1" s="1"/>
  <c r="X63" i="1"/>
  <c r="U63" i="1"/>
  <c r="K63" i="1"/>
  <c r="L63" i="1" s="1"/>
  <c r="H63" i="1"/>
  <c r="I63" i="1" s="1"/>
  <c r="X62" i="1"/>
  <c r="U62" i="1"/>
  <c r="K62" i="1"/>
  <c r="L62" i="1" s="1"/>
  <c r="M62" i="1" s="1"/>
  <c r="H62" i="1"/>
  <c r="I62" i="1" s="1"/>
  <c r="X61" i="1"/>
  <c r="U61" i="1"/>
  <c r="K61" i="1"/>
  <c r="L61" i="1" s="1"/>
  <c r="M61" i="1" s="1"/>
  <c r="H61" i="1"/>
  <c r="X59" i="1"/>
  <c r="U59" i="1"/>
  <c r="K59" i="1"/>
  <c r="L59" i="1" s="1"/>
  <c r="M59" i="1" s="1"/>
  <c r="AF59" i="1" s="1"/>
  <c r="AE59" i="1" s="1"/>
  <c r="H59" i="1"/>
  <c r="X58" i="1"/>
  <c r="U58" i="1"/>
  <c r="X57" i="1"/>
  <c r="U57" i="1"/>
  <c r="K57" i="1"/>
  <c r="L57" i="1" s="1"/>
  <c r="H57" i="1"/>
  <c r="I57" i="1" s="1"/>
  <c r="AD56" i="1"/>
  <c r="AC56" i="1"/>
  <c r="X56" i="1"/>
  <c r="U56" i="1"/>
  <c r="K56" i="1"/>
  <c r="L56" i="1" s="1"/>
  <c r="H56" i="1"/>
  <c r="I56" i="1" s="1"/>
  <c r="K55" i="1"/>
  <c r="L55" i="1" s="1"/>
  <c r="H55" i="1"/>
  <c r="I55" i="1" s="1"/>
  <c r="AB55" i="1" s="1"/>
  <c r="K54" i="1"/>
  <c r="L54" i="1" s="1"/>
  <c r="H54" i="1"/>
  <c r="I54" i="1" s="1"/>
  <c r="AB54" i="1" s="1"/>
  <c r="X53" i="1"/>
  <c r="U53" i="1"/>
  <c r="K53" i="1"/>
  <c r="L53" i="1" s="1"/>
  <c r="H53" i="1"/>
  <c r="I53" i="1" s="1"/>
  <c r="K52" i="1"/>
  <c r="K51" i="1"/>
  <c r="X50" i="1"/>
  <c r="U50" i="1"/>
  <c r="K50" i="1"/>
  <c r="L50" i="1" s="1"/>
  <c r="H50" i="1"/>
  <c r="I50" i="1" s="1"/>
  <c r="X47" i="1"/>
  <c r="U47" i="1"/>
  <c r="K47" i="1"/>
  <c r="L47" i="1" s="1"/>
  <c r="M47" i="1" s="1"/>
  <c r="H47" i="1"/>
  <c r="I47" i="1" s="1"/>
  <c r="X46" i="1"/>
  <c r="U46" i="1"/>
  <c r="K46" i="1"/>
  <c r="L46" i="1" s="1"/>
  <c r="N46" i="1" s="1"/>
  <c r="H46" i="1"/>
  <c r="I46" i="1" s="1"/>
  <c r="U45" i="1"/>
  <c r="K45" i="1"/>
  <c r="L45" i="1" s="1"/>
  <c r="M45" i="1" s="1"/>
  <c r="H45" i="1"/>
  <c r="U44" i="1"/>
  <c r="K44" i="1"/>
  <c r="L44" i="1" s="1"/>
  <c r="H44" i="1"/>
  <c r="I44" i="1" s="1"/>
  <c r="X43" i="1"/>
  <c r="U43" i="1"/>
  <c r="K43" i="1"/>
  <c r="X42" i="1"/>
  <c r="U42" i="1"/>
  <c r="K42" i="1"/>
  <c r="L42" i="1" s="1"/>
  <c r="H42" i="1"/>
  <c r="I42" i="1" s="1"/>
  <c r="X41" i="1"/>
  <c r="U41" i="1"/>
  <c r="K41" i="1"/>
  <c r="L41" i="1" s="1"/>
  <c r="M41" i="1" s="1"/>
  <c r="H41" i="1"/>
  <c r="I41" i="1" s="1"/>
  <c r="X40" i="1"/>
  <c r="U40" i="1"/>
  <c r="K40" i="1"/>
  <c r="L40" i="1" s="1"/>
  <c r="M40" i="1" s="1"/>
  <c r="H40" i="1"/>
  <c r="X39" i="1"/>
  <c r="U39" i="1"/>
  <c r="K39" i="1"/>
  <c r="L39" i="1" s="1"/>
  <c r="M39" i="1" s="1"/>
  <c r="AF39" i="1" s="1"/>
  <c r="AE39" i="1" s="1"/>
  <c r="H39" i="1"/>
  <c r="X38" i="1"/>
  <c r="U38" i="1"/>
  <c r="X37" i="1"/>
  <c r="U37" i="1"/>
  <c r="K37" i="1"/>
  <c r="L37" i="1" s="1"/>
  <c r="H37" i="1"/>
  <c r="I37" i="1" s="1"/>
  <c r="X36" i="1"/>
  <c r="U36" i="1"/>
  <c r="K36" i="1"/>
  <c r="L36" i="1" s="1"/>
  <c r="M36" i="1" s="1"/>
  <c r="H36" i="1"/>
  <c r="I36" i="1" s="1"/>
  <c r="X35" i="1"/>
  <c r="U35" i="1"/>
  <c r="K35" i="1"/>
  <c r="L35" i="1" s="1"/>
  <c r="M35" i="1" s="1"/>
  <c r="H35" i="1"/>
  <c r="X34" i="1"/>
  <c r="U34" i="1"/>
  <c r="K34" i="1"/>
  <c r="L34" i="1" s="1"/>
  <c r="M34" i="1" s="1"/>
  <c r="H34" i="1"/>
  <c r="X33" i="1"/>
  <c r="U33" i="1"/>
  <c r="K33" i="1"/>
  <c r="L33" i="1" s="1"/>
  <c r="M33" i="1" s="1"/>
  <c r="H33" i="1"/>
  <c r="I33" i="1" s="1"/>
  <c r="X31" i="1"/>
  <c r="U31" i="1"/>
  <c r="K31" i="1"/>
  <c r="L31" i="1" s="1"/>
  <c r="H31" i="1"/>
  <c r="I31" i="1" s="1"/>
  <c r="X30" i="1"/>
  <c r="U30" i="1"/>
  <c r="X29" i="1"/>
  <c r="U29" i="1"/>
  <c r="X28" i="1"/>
  <c r="U28" i="1"/>
  <c r="U27" i="1"/>
  <c r="K27" i="1"/>
  <c r="L27" i="1" s="1"/>
  <c r="M27" i="1" s="1"/>
  <c r="H27" i="1"/>
  <c r="X26" i="1"/>
  <c r="U26" i="1"/>
  <c r="K26" i="1"/>
  <c r="L26" i="1" s="1"/>
  <c r="H26" i="1"/>
  <c r="I26" i="1" s="1"/>
  <c r="X25" i="1"/>
  <c r="U25" i="1"/>
  <c r="K25" i="1"/>
  <c r="L25" i="1" s="1"/>
  <c r="H25" i="1"/>
  <c r="I25" i="1" s="1"/>
  <c r="K24" i="1"/>
  <c r="K23" i="1"/>
  <c r="K22" i="1"/>
  <c r="X21" i="1"/>
  <c r="U21" i="1"/>
  <c r="K21" i="1"/>
  <c r="L21" i="1" s="1"/>
  <c r="H21" i="1"/>
  <c r="I21" i="1" s="1"/>
  <c r="X19" i="1"/>
  <c r="U19" i="1"/>
  <c r="K19" i="1"/>
  <c r="L19" i="1" s="1"/>
  <c r="H19" i="1"/>
  <c r="I19" i="1" s="1"/>
  <c r="U18" i="1"/>
  <c r="K18" i="1"/>
  <c r="L18" i="1" s="1"/>
  <c r="M18" i="1" s="1"/>
  <c r="H18" i="1"/>
  <c r="I18" i="1" s="1"/>
  <c r="AF33" i="1" l="1"/>
  <c r="AE33" i="1" s="1"/>
  <c r="AF34" i="1"/>
  <c r="AE34" i="1" s="1"/>
  <c r="AF35" i="1"/>
  <c r="AE35" i="1" s="1"/>
  <c r="AF27" i="1"/>
  <c r="AB57" i="1"/>
  <c r="AC57" i="1" s="1"/>
  <c r="AB63" i="1"/>
  <c r="AB42" i="1"/>
  <c r="AB43" i="1" s="1"/>
  <c r="AB46" i="1"/>
  <c r="AC46" i="1" s="1"/>
  <c r="AB53" i="1"/>
  <c r="AB44" i="1"/>
  <c r="M25" i="1"/>
  <c r="AF25" i="1" s="1"/>
  <c r="AE25" i="1" s="1"/>
  <c r="N25" i="1"/>
  <c r="N39" i="1"/>
  <c r="AB50" i="1"/>
  <c r="N59" i="1"/>
  <c r="N27" i="1"/>
  <c r="AB19" i="1"/>
  <c r="AD19" i="1" s="1"/>
  <c r="AB31" i="1"/>
  <c r="AB33" i="1"/>
  <c r="N34" i="1"/>
  <c r="AB41" i="1"/>
  <c r="AC41" i="1" s="1"/>
  <c r="AF45" i="1"/>
  <c r="AE45" i="1" s="1"/>
  <c r="N47" i="1"/>
  <c r="N35" i="1"/>
  <c r="N54" i="1"/>
  <c r="M54" i="1"/>
  <c r="AF54" i="1" s="1"/>
  <c r="AE54" i="1" s="1"/>
  <c r="AD63" i="1"/>
  <c r="AC63" i="1"/>
  <c r="AC19" i="1"/>
  <c r="AC31" i="1"/>
  <c r="AD31" i="1"/>
  <c r="N40" i="1"/>
  <c r="AD55" i="1"/>
  <c r="AC55" i="1"/>
  <c r="AD54" i="1"/>
  <c r="AC54" i="1"/>
  <c r="AG54" i="1" s="1"/>
  <c r="N44" i="1"/>
  <c r="M44" i="1"/>
  <c r="AF44" i="1" s="1"/>
  <c r="AE44" i="1" s="1"/>
  <c r="AF47" i="1"/>
  <c r="AE47" i="1" s="1"/>
  <c r="M55" i="1"/>
  <c r="AF55" i="1" s="1"/>
  <c r="AE55" i="1" s="1"/>
  <c r="N55" i="1"/>
  <c r="AF40" i="1"/>
  <c r="AE40" i="1" s="1"/>
  <c r="AD44" i="1"/>
  <c r="AC44" i="1"/>
  <c r="N64" i="1"/>
  <c r="M64" i="1"/>
  <c r="AF64" i="1" s="1"/>
  <c r="AE64" i="1" s="1"/>
  <c r="N26" i="1"/>
  <c r="M26" i="1"/>
  <c r="AF36" i="1"/>
  <c r="AE36" i="1" s="1"/>
  <c r="N45" i="1"/>
  <c r="AD50" i="1"/>
  <c r="AC50" i="1"/>
  <c r="N50" i="1"/>
  <c r="M50" i="1"/>
  <c r="AF50" i="1" s="1"/>
  <c r="AE50" i="1" s="1"/>
  <c r="N56" i="1"/>
  <c r="M56" i="1"/>
  <c r="AF56" i="1" s="1"/>
  <c r="AE56" i="1" s="1"/>
  <c r="AG56" i="1" s="1"/>
  <c r="N61" i="1"/>
  <c r="AF18" i="1"/>
  <c r="AE18" i="1" s="1"/>
  <c r="AD41" i="1"/>
  <c r="M37" i="1"/>
  <c r="N37" i="1"/>
  <c r="AF41" i="1"/>
  <c r="AE41" i="1" s="1"/>
  <c r="AF61" i="1"/>
  <c r="AE61" i="1" s="1"/>
  <c r="M63" i="1"/>
  <c r="AF63" i="1" s="1"/>
  <c r="AE63" i="1" s="1"/>
  <c r="N63" i="1"/>
  <c r="N21" i="1"/>
  <c r="M21" i="1"/>
  <c r="AF21" i="1" s="1"/>
  <c r="AE21" i="1" s="1"/>
  <c r="N66" i="1"/>
  <c r="M66" i="1"/>
  <c r="AD33" i="1"/>
  <c r="AC33" i="1"/>
  <c r="AG33" i="1" s="1"/>
  <c r="AE27" i="1"/>
  <c r="AF28" i="1"/>
  <c r="AF29" i="1" s="1"/>
  <c r="AE29" i="1" s="1"/>
  <c r="N19" i="1"/>
  <c r="M19" i="1"/>
  <c r="AF19" i="1" s="1"/>
  <c r="AE19" i="1" s="1"/>
  <c r="AD42" i="1"/>
  <c r="AC42" i="1"/>
  <c r="N57" i="1"/>
  <c r="M57" i="1"/>
  <c r="AF57" i="1" s="1"/>
  <c r="AF62" i="1"/>
  <c r="AE62" i="1" s="1"/>
  <c r="AD53" i="1"/>
  <c r="AC53" i="1"/>
  <c r="N53" i="1"/>
  <c r="M53" i="1"/>
  <c r="AF53" i="1" s="1"/>
  <c r="AE53" i="1" s="1"/>
  <c r="N31" i="1"/>
  <c r="M31" i="1"/>
  <c r="AF31" i="1" s="1"/>
  <c r="AE31" i="1" s="1"/>
  <c r="M42" i="1"/>
  <c r="AF42" i="1" s="1"/>
  <c r="N42" i="1"/>
  <c r="AB58" i="1"/>
  <c r="AD57" i="1"/>
  <c r="AB66" i="1"/>
  <c r="I40" i="1"/>
  <c r="AB40" i="1" s="1"/>
  <c r="I45" i="1"/>
  <c r="AB45" i="1" s="1"/>
  <c r="M46" i="1"/>
  <c r="AF46" i="1" s="1"/>
  <c r="AE46" i="1" s="1"/>
  <c r="AG46" i="1" s="1"/>
  <c r="I61" i="1"/>
  <c r="AB61" i="1" s="1"/>
  <c r="AB64" i="1"/>
  <c r="AB21" i="1"/>
  <c r="I27" i="1"/>
  <c r="AB27" i="1" s="1"/>
  <c r="AB25" i="1"/>
  <c r="I34" i="1"/>
  <c r="AB34" i="1" s="1"/>
  <c r="N36" i="1"/>
  <c r="I39" i="1"/>
  <c r="AB39" i="1" s="1"/>
  <c r="N41" i="1"/>
  <c r="AB47" i="1"/>
  <c r="I59" i="1"/>
  <c r="AB59" i="1" s="1"/>
  <c r="N62" i="1"/>
  <c r="AB37" i="1"/>
  <c r="AF66" i="1"/>
  <c r="AE66" i="1" s="1"/>
  <c r="AB62" i="1"/>
  <c r="AD46" i="1"/>
  <c r="AB36" i="1"/>
  <c r="AF37" i="1"/>
  <c r="AB18" i="1"/>
  <c r="AC18" i="1" s="1"/>
  <c r="N33" i="1"/>
  <c r="N18" i="1"/>
  <c r="I35" i="1"/>
  <c r="AB35" i="1" s="1"/>
  <c r="AG55" i="1" l="1"/>
  <c r="AG44" i="1"/>
  <c r="AG18" i="1"/>
  <c r="AF67" i="1"/>
  <c r="AE67" i="1" s="1"/>
  <c r="AD61" i="1"/>
  <c r="AC61" i="1"/>
  <c r="AG61" i="1" s="1"/>
  <c r="AD35" i="1"/>
  <c r="AC35" i="1"/>
  <c r="AG35" i="1" s="1"/>
  <c r="AD40" i="1"/>
  <c r="AC40" i="1"/>
  <c r="AG40" i="1" s="1"/>
  <c r="AD59" i="1"/>
  <c r="AC59" i="1"/>
  <c r="AG59" i="1" s="1"/>
  <c r="AF30" i="1"/>
  <c r="AE30" i="1" s="1"/>
  <c r="AE28" i="1"/>
  <c r="AE37" i="1"/>
  <c r="AF38" i="1"/>
  <c r="AE38" i="1" s="1"/>
  <c r="AC36" i="1"/>
  <c r="AG36" i="1" s="1"/>
  <c r="AD36" i="1"/>
  <c r="AD45" i="1"/>
  <c r="AC45" i="1"/>
  <c r="AG45" i="1" s="1"/>
  <c r="AD62" i="1"/>
  <c r="AC62" i="1"/>
  <c r="AG62" i="1" s="1"/>
  <c r="AG53" i="1"/>
  <c r="AG41" i="1"/>
  <c r="AC37" i="1"/>
  <c r="AD37" i="1"/>
  <c r="AB38" i="1" s="1"/>
  <c r="AD66" i="1"/>
  <c r="AB67" i="1" s="1"/>
  <c r="AC66" i="1"/>
  <c r="AG66" i="1" s="1"/>
  <c r="AD39" i="1"/>
  <c r="AC39" i="1"/>
  <c r="AG39" i="1" s="1"/>
  <c r="AD27" i="1"/>
  <c r="AB28" i="1" s="1"/>
  <c r="AC27" i="1"/>
  <c r="AG27" i="1" s="1"/>
  <c r="AG31" i="1"/>
  <c r="AD64" i="1"/>
  <c r="AC64" i="1"/>
  <c r="AG64" i="1" s="1"/>
  <c r="AG57" i="1"/>
  <c r="AG19" i="1"/>
  <c r="AF58" i="1"/>
  <c r="AE58" i="1" s="1"/>
  <c r="AE57" i="1"/>
  <c r="AD47" i="1"/>
  <c r="AC47" i="1"/>
  <c r="AG47" i="1" s="1"/>
  <c r="AD58" i="1"/>
  <c r="AC58" i="1"/>
  <c r="AE42" i="1"/>
  <c r="AG42" i="1" s="1"/>
  <c r="AF43" i="1"/>
  <c r="AE43" i="1" s="1"/>
  <c r="AG63" i="1"/>
  <c r="AD21" i="1"/>
  <c r="AC21" i="1"/>
  <c r="AG21" i="1" s="1"/>
  <c r="AG50" i="1"/>
  <c r="AD25" i="1"/>
  <c r="AC25" i="1"/>
  <c r="AG25" i="1" s="1"/>
  <c r="AD43" i="1"/>
  <c r="AC43" i="1"/>
  <c r="AD34" i="1"/>
  <c r="AC34" i="1"/>
  <c r="AG34" i="1" s="1"/>
  <c r="AC28" i="1" l="1"/>
  <c r="AG28" i="1" s="1"/>
  <c r="AD28" i="1"/>
  <c r="AB29" i="1" s="1"/>
  <c r="AG58" i="1"/>
  <c r="AD67" i="1"/>
  <c r="AC67" i="1"/>
  <c r="AG67" i="1" s="1"/>
  <c r="AD38" i="1"/>
  <c r="AC38" i="1"/>
  <c r="AG38" i="1" s="1"/>
  <c r="AG37" i="1"/>
  <c r="AG43" i="1"/>
  <c r="AD29" i="1" l="1"/>
  <c r="AB30" i="1" s="1"/>
  <c r="AC29" i="1"/>
  <c r="AG29" i="1" s="1"/>
  <c r="AC30" i="1" l="1"/>
  <c r="AG30" i="1" s="1"/>
  <c r="AD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luisa fernanda quintero</author>
    <author>tc={C4F09749-DE93-43DD-8BE0-837D87717688}</author>
    <author>tc={E7A24A59-D995-4BF5-A634-93C04F4E19C3}</author>
    <author>tc={331FF306-80C8-432B-8282-78C0BB257585}</author>
    <author>Luisa Fernanda  Quintero Ramírez</author>
  </authors>
  <commentList>
    <comment ref="G35" authorId="0" shapeId="0" xr:uid="{C42E0DDA-F8FA-43FA-BA6E-FCEC3B40E1DC}">
      <text>
        <r>
          <rPr>
            <b/>
            <sz val="9"/>
            <color rgb="FF000000"/>
            <rFont val="Tahoma"/>
            <family val="2"/>
          </rPr>
          <t>luisa fernanda quintero:</t>
        </r>
        <r>
          <rPr>
            <sz val="9"/>
            <color rgb="FF000000"/>
            <rFont val="Tahoma"/>
            <family val="2"/>
          </rPr>
          <t xml:space="preserve">
</t>
        </r>
        <r>
          <rPr>
            <sz val="9"/>
            <color rgb="FF000000"/>
            <rFont val="Tahoma"/>
            <family val="2"/>
          </rPr>
          <t>evaluación legal y evaluación financiera</t>
        </r>
      </text>
    </comment>
    <comment ref="P56" authorId="0" shapeId="0" xr:uid="{0A8380A8-40CA-49D9-B462-F127B24B5577}">
      <text>
        <r>
          <rPr>
            <b/>
            <sz val="9"/>
            <color indexed="81"/>
            <rFont val="Tahoma"/>
            <family val="2"/>
          </rPr>
          <t>luisa fernanda quintero:</t>
        </r>
        <r>
          <rPr>
            <sz val="9"/>
            <color indexed="81"/>
            <rFont val="Tahoma"/>
            <family val="2"/>
          </rPr>
          <t xml:space="preserve">
revisar periodicidad o vigencia del pinar</t>
        </r>
      </text>
    </comment>
    <comment ref="Q56" authorId="0" shapeId="0" xr:uid="{CF4B6167-2F0E-446B-A1C1-663279492108}">
      <text>
        <r>
          <rPr>
            <b/>
            <sz val="9"/>
            <color rgb="FF000000"/>
            <rFont val="Tahoma"/>
            <family val="2"/>
          </rPr>
          <t>luisa fernanda quintero:</t>
        </r>
        <r>
          <rPr>
            <sz val="9"/>
            <color rgb="FF000000"/>
            <rFont val="Tahoma"/>
            <family val="2"/>
          </rPr>
          <t xml:space="preserve">
</t>
        </r>
        <r>
          <rPr>
            <sz val="9"/>
            <color rgb="FF000000"/>
            <rFont val="Tahoma"/>
            <family val="2"/>
          </rPr>
          <t xml:space="preserve">en caso </t>
        </r>
      </text>
    </comment>
    <comment ref="G57" authorId="1" shapeId="0" xr:uid="{C4F09749-DE93-43DD-8BE0-837D87717688}">
      <text>
        <t>[Threaded comment]
Your version of Excel allows you to read this threaded comment; however, any edits to it will get removed if the file is opened in a newer version of Excel. Learn more: https://go.microsoft.com/fwlink/?linkid=870924
Comment:
    se disminuye de acuerdo al plan de capacitaciones</t>
      </text>
    </comment>
    <comment ref="D59" authorId="2" shapeId="0" xr:uid="{E7A24A59-D995-4BF5-A634-93C04F4E19C3}">
      <text>
        <t>[Threaded comment]
Your version of Excel allows you to read this threaded comment; however, any edits to it will get removed if the file is opened in a newer version of Excel. Learn more: https://go.microsoft.com/fwlink/?linkid=870924
Comment:
    Revisar posterior de juridica</t>
      </text>
    </comment>
    <comment ref="G61" authorId="3" shapeId="0" xr:uid="{331FF306-80C8-432B-8282-78C0BB257585}">
      <text>
        <t>[Threaded comment]
Your version of Excel allows you to read this threaded comment; however, any edits to it will get removed if the file is opened in a newer version of Excel. Learn more: https://go.microsoft.com/fwlink/?linkid=870924
Comment:
    hace referncia a los cargos
Reply:
    16 cargos de la planta del personal</t>
      </text>
    </comment>
    <comment ref="E64" authorId="4" shapeId="0" xr:uid="{3B0ABCEB-1C62-451A-A41A-9E109B619501}">
      <text>
        <r>
          <rPr>
            <sz val="11"/>
            <color theme="1"/>
            <rFont val="Calibri"/>
            <family val="2"/>
            <scheme val="minor"/>
          </rPr>
          <t>Luisa Fernanda  Quintero Ramírez:
los 300 estan ligados a cada contrato</t>
        </r>
      </text>
    </comment>
  </commentList>
</comments>
</file>

<file path=xl/sharedStrings.xml><?xml version="1.0" encoding="utf-8"?>
<sst xmlns="http://schemas.openxmlformats.org/spreadsheetml/2006/main" count="898" uniqueCount="485">
  <si>
    <t>Proceso: Direccionamiento estratégico</t>
  </si>
  <si>
    <t>Formato Mapa de Riesgos de Gestión</t>
  </si>
  <si>
    <t>Versión: 2</t>
  </si>
  <si>
    <t>SM.FT.15</t>
  </si>
  <si>
    <t>Fuente:  Adaptado de la Guía para la administración de riesgos y diseño de controles versión 6, del Departamento Admistrativo de la Función Pública</t>
  </si>
  <si>
    <t>Proceso /
Proyecto</t>
  </si>
  <si>
    <t>Direccionamiento Estratégico</t>
  </si>
  <si>
    <t>Objetivo del Proceso / Proyecto</t>
  </si>
  <si>
    <t>Definir las políticas y lineamientos institucionales que permitan dar cumplimiento a la misión y objetivos de la Agencia Nacional Digital, de acuerdo con la normatividad vigente.</t>
  </si>
  <si>
    <t>Análisis del riesgo inherente</t>
  </si>
  <si>
    <t>Evaluación del riesgo - Valoración de los controles</t>
  </si>
  <si>
    <t>Evaluación del riesgo - Nivel del riesgo residual</t>
  </si>
  <si>
    <t>Plan de Acción</t>
  </si>
  <si>
    <t>Proceso: Direccionamiento Estratégico
MAPA DE RIESGOS DE GESTIÓN 
Versión: 2
SM.FT.15</t>
  </si>
  <si>
    <t xml:space="preserve">Referencia </t>
  </si>
  <si>
    <t>Impacto</t>
  </si>
  <si>
    <t>Causa Inmediata</t>
  </si>
  <si>
    <t>Causa Raíz/Vulnerabilidad (para riesgos de Seguridad Digital)</t>
  </si>
  <si>
    <t>Descripción del Riesgo</t>
  </si>
  <si>
    <t>Clasificación del Riesgo</t>
  </si>
  <si>
    <t>Frecuencia con la cual se realiza la actividad</t>
  </si>
  <si>
    <t>Probabilidad Inherente</t>
  </si>
  <si>
    <t>%</t>
  </si>
  <si>
    <t>Criterios de impacto</t>
  </si>
  <si>
    <t>Observación de criterio</t>
  </si>
  <si>
    <t>Impacto 
Inherente</t>
  </si>
  <si>
    <t>Zona de Riesgo Inherente</t>
  </si>
  <si>
    <t>No. Control</t>
  </si>
  <si>
    <t>Descripción del Control</t>
  </si>
  <si>
    <t>Afectación</t>
  </si>
  <si>
    <t>Atributos</t>
  </si>
  <si>
    <t>Probabilidad Residual</t>
  </si>
  <si>
    <t>Probabilidad Residual Final</t>
  </si>
  <si>
    <t>Impacto Residual Final</t>
  </si>
  <si>
    <t>Zona de Riesgo Final</t>
  </si>
  <si>
    <t>Tratamiento</t>
  </si>
  <si>
    <t>Responsable</t>
  </si>
  <si>
    <t>Fecha Implementación</t>
  </si>
  <si>
    <t>Fecha Seguimiento</t>
  </si>
  <si>
    <t>Seguimiento primera línea de defensa</t>
  </si>
  <si>
    <t>Estado</t>
  </si>
  <si>
    <t>Seguimiento segunda línea de defensa</t>
  </si>
  <si>
    <t>Seguimiento tercera línea de defensa</t>
  </si>
  <si>
    <t>¿qué pasa con las observaciones o desviaciones?</t>
  </si>
  <si>
    <t xml:space="preserve">
Documentación que apoya el control</t>
  </si>
  <si>
    <t>Evidencia de la ejecución del control</t>
  </si>
  <si>
    <t>Periodicidad</t>
  </si>
  <si>
    <t>Tipo</t>
  </si>
  <si>
    <t>Implementación</t>
  </si>
  <si>
    <t>Calificación</t>
  </si>
  <si>
    <t>Documentación</t>
  </si>
  <si>
    <t>Frecuencia</t>
  </si>
  <si>
    <t>Evidencia</t>
  </si>
  <si>
    <t>DE-R1</t>
  </si>
  <si>
    <t>Reputacional</t>
  </si>
  <si>
    <t>No cumplir con las metas planteadas en el Plan Estratégico Institucional</t>
  </si>
  <si>
    <t xml:space="preserve">Falta de seguimiento a la gestión </t>
  </si>
  <si>
    <t>Posibilidad de afectación reputacional por el incumplimiento de los objetivos estratégicos de la Entidad al no evidenciar el avance de las metas planteadas en el Plan Estratégico Institucional debido a la falta de seguimiento a la gestión y reporte de informacion por parde de las dependencias</t>
  </si>
  <si>
    <t>Ejecucion y Administracion de procesos</t>
  </si>
  <si>
    <t xml:space="preserve">     El riesgo afecta la imagen de la entidad con algunos usuarios de relevancia frente al logro de los objetivos</t>
  </si>
  <si>
    <t>El profesional de planeación realiza el seguimiento al cumplimiento de metas estratégicas y al plan de acción institucional a través de reportes mensuales y trimestrales llevados a cabo con el profesional de apoyo de planeación y reportados a Dirección  (Reportes PEI por trimestralmente)</t>
  </si>
  <si>
    <t>En caso de identificar inconsistencias en la información que reportan las unidades de gestión, se solicita a los responsables de las unidades de gestión realizaar el ajuste respectivo</t>
  </si>
  <si>
    <t xml:space="preserve">Plan estrategico Institucional  2023- 2026
</t>
  </si>
  <si>
    <t>Reporte enviado por correo electrónico dependencias de solicitud de avances.
Alertas enviadas por correo electrónico a los subdirectores y lideres de procesos</t>
  </si>
  <si>
    <t xml:space="preserve">trimestral </t>
  </si>
  <si>
    <t>Preventivo</t>
  </si>
  <si>
    <t>Manual</t>
  </si>
  <si>
    <t>Documentado</t>
  </si>
  <si>
    <t>Continua</t>
  </si>
  <si>
    <t>Con Registro</t>
  </si>
  <si>
    <t>Reducir (mitigar)</t>
  </si>
  <si>
    <t xml:space="preserve">Hacer seguimiento al cumplimiento de las metas estratégicas institucionales como método de control desde el Comité de Gestión y Desempeño </t>
  </si>
  <si>
    <t>Profesional de planeación</t>
  </si>
  <si>
    <r>
      <rPr>
        <sz val="11"/>
        <color rgb="FF000000"/>
        <rFont val="Calibri"/>
        <family val="2"/>
        <scheme val="minor"/>
      </rPr>
      <t xml:space="preserve">Avances: Se realizaron las diferentes solicitudes de avances y/o reportes de plan de acción a los responsables de cada proceso del ultimo trimestre 2025. 
Se realizaron alertas de rezago de reportes solicitados en comites de Gestión de Gestión de desempeño. 
</t>
    </r>
    <r>
      <rPr>
        <b/>
        <sz val="11"/>
        <color rgb="FF000000"/>
        <rFont val="Calibri"/>
        <family val="2"/>
        <scheme val="minor"/>
      </rPr>
      <t xml:space="preserve">Evidencia: </t>
    </r>
    <r>
      <rPr>
        <sz val="11"/>
        <color rgb="FF000000"/>
        <rFont val="Calibri"/>
        <family val="2"/>
        <scheme val="minor"/>
      </rPr>
      <t xml:space="preserve">seguimiento de las metas estrategicas (presentación ) </t>
    </r>
  </si>
  <si>
    <t>Finalizado</t>
  </si>
  <si>
    <t>Se evidencia el avance en la implementación  del plan de manejo de mapa de riesgos mediante: 
Acción1 se evidencia la realización de las diferentes solicitudes a las dependencias tecnicas del reporte del Plan de acción del ultimo trimestre, se adjunta correo de solictud de reporte. Acción cumplida.
Acción2: Se evidencia la realización de capacitación a los colaboradores de la agencia el 23 de septiembre, se anexa como soporte de la capacitación y informe de asistencia a capacitación.Acción cumplida</t>
  </si>
  <si>
    <t>DE-R2</t>
  </si>
  <si>
    <t>Poco conocimiento de la estructura del Sistema Integrado de Gestión de la agencia y la herramienta para su gestión de herramientas de gestión institucionales por parte de los líderes de proceso</t>
  </si>
  <si>
    <t>Insuficiente capacitación para el trabajo articulado entre procesos</t>
  </si>
  <si>
    <t xml:space="preserve">Posibilidad de afectación reputacion ante la existencia de instrumentos de planeación como : plan de acción, mapa de riesgos, planes de mejoramiento, entre otras  por el poco conocimiento de la estructura del Sistema Integrado de Gestión de la agencia y la herramienta para su implementación debida la insuficiente capacitación para el trabajo articulado entre procesos. </t>
  </si>
  <si>
    <t xml:space="preserve">     El riesgo afecta la imagen de alguna área de la organización</t>
  </si>
  <si>
    <t>Los profesionales de planeación llevan a cabo las capacitaciones relacionadas con el Sistema Integrado de Gestión a todas las áreas de la entidad con el propósito de fortalecer el conocimiento y manejo de las diferentes herramientas de gestión institucional para todos los líderes de proceso y sus equipos</t>
  </si>
  <si>
    <t>En caso de identificar cambios en la conformación de los equipos de trabajo, se informa la necesidad de gestionar nuevas capacitaciones</t>
  </si>
  <si>
    <t>Presentaciones de capacitaciones</t>
  </si>
  <si>
    <t>Grabaciones de capacitación y/o 
Listados de asistencia</t>
  </si>
  <si>
    <t>semestral</t>
  </si>
  <si>
    <r>
      <t>Incluir en el plan institucional de capacitación las capacitaciones</t>
    </r>
    <r>
      <rPr>
        <sz val="11"/>
        <rFont val="Calibri (Cuerpo)"/>
      </rPr>
      <t xml:space="preserve"> y/o fortaleicmiento de competencias</t>
    </r>
    <r>
      <rPr>
        <sz val="11"/>
        <rFont val="Calibri"/>
        <family val="2"/>
        <scheme val="minor"/>
      </rPr>
      <t xml:space="preserve"> para los líderes de proceso y sus equipos, haciendo el seguimiento correspondiente para evaluar el cumplimiento de estas</t>
    </r>
  </si>
  <si>
    <t>Profesional de apoyo Planeación</t>
  </si>
  <si>
    <r>
      <rPr>
        <sz val="11"/>
        <color rgb="FF000000"/>
        <rFont val="Calibri"/>
        <family val="2"/>
        <scheme val="minor"/>
      </rPr>
      <t xml:space="preserve">Avances: Se realizo capacitación el 23 de septiembre a todos los colaboradores sobre el Sistema Integrado de Gestión de la Entidad. (Grabación / listado de Asistencia) 
</t>
    </r>
    <r>
      <rPr>
        <b/>
        <sz val="11"/>
        <color rgb="FF000000"/>
        <rFont val="Calibri"/>
        <family val="2"/>
        <scheme val="minor"/>
      </rPr>
      <t>Evidencia:</t>
    </r>
    <r>
      <rPr>
        <sz val="11"/>
        <color rgb="FF000000"/>
        <rFont val="Calibri"/>
        <family val="2"/>
        <scheme val="minor"/>
      </rPr>
      <t xml:space="preserve"> plan de capacitación, capacitación sobre el sistema integrado de Gestión de la Entidad. </t>
    </r>
  </si>
  <si>
    <t>SYPI-R1</t>
  </si>
  <si>
    <t>Pérdida de credibilidad y/o imagen institucional ante el  incumplimento de ejecución el   Plan de seguridad y privacidad de la información AND</t>
  </si>
  <si>
    <t xml:space="preserve">  Demoras en la generación de entregables de seguridad (ej. políticas actualizadas, informes de auditoría, parches implementados, capacitaciones realizadas). Estos retrasos se deben a factores internos (falta de recursos, priorización inadecuada, procesos burocráticos, etc.).</t>
  </si>
  <si>
    <t>Posibilidad de afectación reputacional por pérdida de credibilidad e imagen institucional ante el incumplimiento de las actividades relacionadas en el Plan de Seguridad y Privacidad de la Información, debido a demoras en la generación de los entregables por diferentes factores internos que afectan el cumplimiento del plan.</t>
  </si>
  <si>
    <t>Baja</t>
  </si>
  <si>
    <t>Leve</t>
  </si>
  <si>
    <t>Bajo</t>
  </si>
  <si>
    <t>El líder de Seguridad de la información elabora y gestiona la aprobación del Plan de seguridad  y  privacidad de la informacion aprobado en la vigencia y realizara ejecución, monitoreo y control para la ejecución de misno  mensualmente</t>
  </si>
  <si>
    <t xml:space="preserve">El líder de Seguridad de la información realiza la evaluación del  cumplimiento del plan y  en el  caso de retrasos en la ejecucion  solicitara de manera formal los enregables con maxima prioridad  en el caso que las actividads no se puedan realizar por factores interno o externos se notificara al comite de gestion y desempeño para reformular la actividad  con el fin de dar cumplimiento </t>
  </si>
  <si>
    <t xml:space="preserve">Plan de seguridad y privacidad de la información publicado.
Tablero de control de cumplimiento bimensual. </t>
  </si>
  <si>
    <t xml:space="preserve">tablero de control </t>
  </si>
  <si>
    <t>Semestralmente</t>
  </si>
  <si>
    <t>Probabilidad</t>
  </si>
  <si>
    <t>Realizar seguimiento a la implementación del plan del SGSI</t>
  </si>
  <si>
    <t>Profesional líder de Seguridad de la Información</t>
  </si>
  <si>
    <t>En curso</t>
  </si>
  <si>
    <t>CM-R1</t>
  </si>
  <si>
    <t xml:space="preserve">Generar información desarticulada de la gestión institucional </t>
  </si>
  <si>
    <t>Falta de lineamientos para la gestión de la comunicación en la Agencia</t>
  </si>
  <si>
    <r>
      <rPr>
        <sz val="11"/>
        <rFont val="Calibri (Cuerpo)"/>
      </rPr>
      <t xml:space="preserve">Posibilidad de afectación reputacional al </t>
    </r>
    <r>
      <rPr>
        <sz val="11"/>
        <rFont val="Calibri"/>
        <family val="2"/>
        <scheme val="minor"/>
      </rPr>
      <t>desinformar a los grupos de valor e interés de la entidad al generar información desarticulada de la gestión institucional debido a la falta de lineamientos para la gestión de la comunicación en la Agencia</t>
    </r>
  </si>
  <si>
    <t xml:space="preserve">     El riesgo afecta la imagen de de la entidad con efecto publicitario sostenido a nivel de sector administrativo, nivel departamental o municipal</t>
  </si>
  <si>
    <t>El profesional de comunicaciones elabora y hace aprobar por el Director (a) de la entidad los lineamientos para la gestión de comunicaciones en la Entidad</t>
  </si>
  <si>
    <t>En caso de que se detecten debilidades en los lineamientos para la gestión de comunicaciones, se analizan las condiciones a fortalecer y se presenta nuevamente para aprobación</t>
  </si>
  <si>
    <t xml:space="preserve">Plan Estrategico de Comunicaciones 2023-2026
Plan de Acción de comunicaciones AND 2025 
Politica de Comunicación estrategica
Manual de Identidad 
Carta Descriptiva
</t>
  </si>
  <si>
    <t xml:space="preserve">Reportes trimestrales enviados (correos) </t>
  </si>
  <si>
    <t>Cuando se requiera</t>
  </si>
  <si>
    <t>Aleatoria</t>
  </si>
  <si>
    <t>Elaboración y aprobación del plan de acción de comunicaciones 2025 que permita hacer operativos los lineamientos estratégicos</t>
  </si>
  <si>
    <t>Profesional de Comunicaciones</t>
  </si>
  <si>
    <t>Avances: Se elaboró el Plan de Acción de Comunicaciones 2025, el cual fue aprobado por el Comité Institucional de Gestión y Desempeño. Este plan incluye acciones de comunicación interna y externa alineadas con los objetivos estratégicos de la entidad. A diciembre de 2025, se ejecutó la totalidad de las acciones contempladas en dicho plan, garantizando el cumplimiento de los lineamientos establecidos.</t>
  </si>
  <si>
    <t>"Se evidencia el avance en la implementación  del plan de manejo de mapa de riesgos mediante: 
Acción1 se evidencia l</t>
  </si>
  <si>
    <t>Actualización y aprobación de los lineamientos estratégicos de comunicaciones de acuerdo a la necesidad</t>
  </si>
  <si>
    <t>Avances: Se actualizó la Política de Comunicación Estratégica de la AND, cuyo objetivo es establecer lineamientos que garanticen la seguridad y el adecuado manejo de la comunicación interna y externa de la Corporación AND. La política define los mecanismos más pertinentes según el contexto organizacional, con el propósito de fortalecer la cultura institucional y lograr el reconocimiento y posicionamiento de la entidad ante los diferentes grupos de valor e interés.</t>
  </si>
  <si>
    <t>Divulgación de los lineamientos estratégicos de comunicaciones (Política de Comunicaciones, Plan Acción de Comunicaciones, Plan de publicaciones en medios digitales,  Manual de Imagen ) a grupos de valor e interes internos y externos</t>
  </si>
  <si>
    <t>Avances: 
- Se realizó la divulgación de los lineamientos relacionados con la comunicación estratégica institucional.
- Se llevó a cabo una capacitación dirigida a nuestros Colaboradores, abordando la Política de Comunicación Estratégica, los canales institucionales oficiales de comunicación y el uso de lenguaje claro.
- Se divulgó el Portafolio de Servicios de la AND a través de los diferentes canales digitales institucionales, fortaleciendo la visibilidad y el posicionamiento de la entidad.</t>
  </si>
  <si>
    <t>GI-R1</t>
  </si>
  <si>
    <t>Económico y Reputacional</t>
  </si>
  <si>
    <t>Aplicar mal los elementos normativos y lineamientos asociados a la gestión de PQRSD</t>
  </si>
  <si>
    <t>Fallas al dar respuesta de fondo por la interpretación de la PQRSD por parte del personal asignado para dar respuesta</t>
  </si>
  <si>
    <r>
      <rPr>
        <sz val="11"/>
        <rFont val="Calibri (Cuerpo)"/>
      </rPr>
      <t xml:space="preserve">Posibilidad de afectacion económica y reputacional al </t>
    </r>
    <r>
      <rPr>
        <sz val="11"/>
        <rFont val="Calibri"/>
        <family val="2"/>
        <scheme val="minor"/>
      </rPr>
      <t xml:space="preserve"> generar investigaciones y/o sanciones fiscales, disciplinarias, penales, etc por aplicar mal los elementos normativos y lineamientos asociados a la gestión de PQRSD debido a fallas al dar respuesta de fondo por la interpretación de la PQRSD por parte del personal asignado para dar respuesta</t>
    </r>
  </si>
  <si>
    <t xml:space="preserve">     El riesgo afecta la imagen de la entidad internamente, de conocimiento general, nivel interno, de junta dircetiva y accionistas y/o de provedores</t>
  </si>
  <si>
    <t xml:space="preserve">La profesional jurídica revisa y verifica la implementación de los puntos de control del procedimiento de PQRSD que permitan validar la interpretación y respuesta de fondo emitida por el personal asignado </t>
  </si>
  <si>
    <t xml:space="preserve">Seguimiento de los PQRS </t>
  </si>
  <si>
    <t>Correos de seguimiento.</t>
  </si>
  <si>
    <t>biemensual</t>
  </si>
  <si>
    <t>Socializar a todos los colaboradores de la entidad que el canal oficial para el ingreso y respuesta de PQRSD es el correo de la Agencia: agencianacionaldigital@and.gov.co, incluyendo los diferentes puntos de control del procedimiento de PQRSD</t>
  </si>
  <si>
    <t>Profesional Jurídica y  Asistente de dirección</t>
  </si>
  <si>
    <t xml:space="preserve">Reporte: Se realizo la socialización de los canas de oficiales de radicación de las PQRSD 
Teniendo en cuenta la matriz de seguimiento de PQRSD y las respuestas dadas por las areas se constata que al momento del envio estas respuestas son revisadas y firmadas por la subdireccion juridica junto con el insumo allegado por el area 
Evidencia: 
1. Comunicación oficial 
2. matriz de seguimiento de PQRS </t>
  </si>
  <si>
    <t>GI-R2</t>
  </si>
  <si>
    <t>No contestar oportunamente (fuera de términos o no contestar) una PQRSD</t>
  </si>
  <si>
    <t>Error humano de los responsables del manejo de PQRSD en la Entidad</t>
  </si>
  <si>
    <r>
      <rPr>
        <sz val="11"/>
        <rFont val="Calibri (Cuerpo)"/>
      </rPr>
      <t xml:space="preserve">Posibilidad de afectacion económica y reputacional al </t>
    </r>
    <r>
      <rPr>
        <sz val="11"/>
        <rFont val="Calibri"/>
        <family val="2"/>
        <scheme val="minor"/>
      </rPr>
      <t xml:space="preserve"> generar investigaciones y/o sanciones fiscales, disciplinarias, penales, etc por no contestar oportunamente (fuera de términos o no contestar)una PQRSD, debido a un error humano de los responsables del manejo de PQRSD en la Entidad</t>
    </r>
  </si>
  <si>
    <t>La profesional jurídica revisa y verifica la implementación de los puntos de control del procedimiento de PQRSD identificando los responsables, tiempos y posibles tipos de PQRSD</t>
  </si>
  <si>
    <t>Menor</t>
  </si>
  <si>
    <t>Moderado</t>
  </si>
  <si>
    <t>Profesional de Comunicaciones y Asistente de Dirección</t>
  </si>
  <si>
    <t xml:space="preserve">Reporte: Se realizo el seguimiento de tramites internos con cada subdireccion constatando que estas cumplan las asignaciones de las PQRSD recepciones, asi mismo se efectuo el respectivo control generando reiteraciones del tramite a las areas 
Evidencia: 
1. Matriz de seguimiento 
2.Comunicación oficial </t>
  </si>
  <si>
    <t>TI-R1</t>
  </si>
  <si>
    <t>Indisponibilidad en el acceso a los sistemas de información  (Canal de Internet) y servicios de TI (Correo, One Drive, Sharepoint, Impresión) que utiliza la Agencia</t>
  </si>
  <si>
    <t>Fallos físicos en los canales de Internet y/o ausencia en la renovación a tiempo del licencimiento de Microsoft y la contratación de los canales de internet</t>
  </si>
  <si>
    <t>Posibilidad de afectación reputacional por la falta de disponibilidad de los sistemas de información (Canal de Internet) y servicios de TI (Correo, One Drive, Sharepoint, Impresión) para la prestación del servicio misional y de la imagen institucional que la Agencia utiliza, debido a fallos Fallos físicos en los canales de Internet y/o ausencia en la renovación a tiempo del licencimiento de Microsoft y la contratación de los canales de internet.</t>
  </si>
  <si>
    <t>El profesional líder técnico de TI junto con el Profesional de apoyo Administrativo de TI actúan de manera proactiva ante alertas generadas por los sistemas de monitorización (Canal de Internet)</t>
  </si>
  <si>
    <t>Verificar las fallas que se hayan presentado e implementar un plan de contigencia en caso de que no halla Canal de Internet</t>
  </si>
  <si>
    <t>Informe mensual tecnico de los canales de internet</t>
  </si>
  <si>
    <t>Actas de reunión/ informes / Evidencias de resultados</t>
  </si>
  <si>
    <t>Actualización del plan Estrategico de Tecnologías de la información</t>
  </si>
  <si>
    <t>Profesional de TI
Profesional de apoyo Adminsitrativo de TI</t>
  </si>
  <si>
    <t>Reporte: 
Acción 1: Se realizó la actualización del PETI en enero del 2025, el cual fue aprobado por el Comité Institucional de Gestión y Desempeño, sesión del 28 de enero de 2025
Control 1: Se cuenta con las evidencias de seguimiento de las alertas generadas por la herramienta de ETB y las cuales fueron respondidas a traves de correo.
Control 2: Se realiza actualización del procedimiento de Control de Accesos, para validar e incluir campos que permitan tener un mejor control en la creación de usuarios y accesos a los SI de la Entidad. Se realiza proceso para renovación de los servicios de Internet para la vigencia 2026, en los cuales se solicita la renovación tecnológica de los dispositivos de conexión. Se pasa plan de mantenimiento de equipos y de computo e impresoras para la aprobación por la dirección, con el fin de renovar, actualizar y hacer mantenimiento a los equipos de la entidad.</t>
  </si>
  <si>
    <t xml:space="preserve">Se evidencia el avance en la implementación  del mapa de riesgos mediante: 
Acción 1: se evifencia la actualización del plan estrategico de Técnologia de la Información, mediante acta de comite sesión del 28 de enero de 2025. acción cumplida. 
Acción 2: se evidencia la realización de la verificación de la infraestructura de los servicios de la entidad mediante informes de seguimiento del ultimo trimestre (octubre/noviembre/ Diciembre). acción cumplida 
Acción 3 y  4 : Se realiza la identificación de los recursos técnologicos y humanos para la implementación de la Gestión TI, mediante las fichas de los proyectos PETI donde identifican cada una de las necesidades. 
Acción 4: Se evidencia que se realiza informe para indentificación del estado del componente de seguridad en la Web.
Se aplican los controles eficazmente como se evidencia mediante el seguimiento de alertas emitias por la herramienta  de ETB, asi como </t>
  </si>
  <si>
    <t xml:space="preserve">El profesional líder técnico de TI junto  con el Profesional de apoyo Administrativo de TI proponen soluciones tecnicas alternativas para mejorar los atibutos de calidad de la infraestructura en cuanto a disponibilidad, seguridad, rendimiento, escalabilidad y continuidad de las operaciones. </t>
  </si>
  <si>
    <t>Verificar las fallas que se hayan presentado e incluirlas en en el plan de contingencia de manenimiento de la infraestructura.</t>
  </si>
  <si>
    <t xml:space="preserve">Correos Electronicos </t>
  </si>
  <si>
    <t>1 vez al año</t>
  </si>
  <si>
    <t>El profesional líder técnico de TI junto  con el Profesional de apoyo Administrativo de TI generan alertas acerca de la expiración de las licencias de Microsoft y la finalización del contrato del Canal de Internet para que se inicie el proceso de Contratación y renovación del licenciamiento y el Canal de Internet.</t>
  </si>
  <si>
    <t>Verificar las fechas de expiración de licenciamiento y de vencimiento del Canal de internet e incluirlas en el plan de renovación</t>
  </si>
  <si>
    <t>Correos Electronicos / Solicitud de contratación</t>
  </si>
  <si>
    <t>Realizar verificación periódica de la infraestructura que provee los servicios la entidad</t>
  </si>
  <si>
    <t>Reporte: 
Acción 2: Se realizó la verificación de la infraestructura que provee el contratista de internet a través de la generación de la generación del informe Mensual de seguimiento al proveedor, igualmente se realizan sesiones mensuales con el proveedor.
Control 3: Se realizó solicitud de aprobación para la renovación del licenciamiento de Microsoft el cual se vence anualmente el 5 de mayo, se adjunta presentación realizada al cómite de Contratación. Se realiza reporte del vencimiento de las licencias de Adobe a la dirección y al area Administrativa y financiera. Se realiza reporte del vencimiento del contrato de Internet, se presenta propuesta de contración a la dirección.
Control 4: Los casos generados durante el período fueron atendidos y se realizo seguimiento en la herramienta del proveedor y a tráves de correo electrónico</t>
  </si>
  <si>
    <t>El profesional líder técnico de TI junto con el Profesional de apoyo Administrativo de TI  hacen el diagnóstico del servicio afectado para identificar componentes de TI y proceder con su resolución o hacer el escalamiento a proveedores en los casos de servicios tercerizados (Canal de Internet)</t>
  </si>
  <si>
    <t>Verificar las contingencias que se hayan presentado e incluirlas en el diagnóstico de afectación de componentes de TI</t>
  </si>
  <si>
    <t>Evidencia de Casos reportados</t>
  </si>
  <si>
    <t>Correctivo</t>
  </si>
  <si>
    <t>TI-R2</t>
  </si>
  <si>
    <t xml:space="preserve">Indisponibilidad de recursos tecnológicos y humanos para el funcionamiento de la gestión de TI </t>
  </si>
  <si>
    <t>Falta de identificación de recursos tecnológicos y humanos asociados a la gestión de TI</t>
  </si>
  <si>
    <t xml:space="preserve">Posibilidad de afectación reputacional debido a la no disponibilidad de recursos tecnológicos y humanos para el funcionamiento de la gestión de TI por falta de identificación de recursos tecnológicos y humanos asociados a la gestión de  la prestación de servicios de TI para la gestión institucional </t>
  </si>
  <si>
    <t>El profesional TI de la Dirección, Subdirectores y líderes de procesos identifican los recursos tecnológicos y humanos requeridos para la gestión de TI. En el marco del Plan Estratégico de las Tecnologías de la Información - PETI.</t>
  </si>
  <si>
    <t>Justificar la necesidad de recursos financieros, tecnológicos y humanos a la Dirección general en donde se soporte el impacto que se genera en el monitoreo  la infraesructura de la entidad</t>
  </si>
  <si>
    <t>Actas de reunión</t>
  </si>
  <si>
    <t>PET / Actas de reunión</t>
  </si>
  <si>
    <t>Anual</t>
  </si>
  <si>
    <t>Actualizar el PETI</t>
  </si>
  <si>
    <t>Profesional de TI
Sudirectores 
Lideres de Procesos</t>
  </si>
  <si>
    <t xml:space="preserve">Reporte:
Control 5: Se realizó la actualización del PETI en enero del 2025, el cual fue aprobado por el Comité Institucional de Gestión y Desempeño, sesión del 28 de enero de 2025
 </t>
  </si>
  <si>
    <t>Actualizar la identificación de recursos tecnológicos y humanos para la implementación de la Gestión de TI en la AND</t>
  </si>
  <si>
    <t>Reporte:
Control 6: En cada una de las Fichas de proyecto aprobadas en el PETI se estipularon los recursos tecnológicos y humanos necesarios para la gestió de TI</t>
  </si>
  <si>
    <t>TI-R3</t>
  </si>
  <si>
    <t>Indisponibilidad de la página web de la Entidad</t>
  </si>
  <si>
    <t>Falta de actualización de los componentes y parches de seguridad</t>
  </si>
  <si>
    <t>Posibilidad de afectación reputacional debido a la no disponibilidad de la página Web de la Agencia, por la falta de actualización de los componentes y parches de seguridad, alterando la disponibilidad de acceso a la misma.</t>
  </si>
  <si>
    <t>Fallas Tecnologicas</t>
  </si>
  <si>
    <t>El Web Master hace la verificación del estado de actualización de los componentes y parches de seguridad y procede con la aplicación de las actualizaciones.</t>
  </si>
  <si>
    <t>El Web Master genera las alertas de la actualización de los componentes y parches de seguridad</t>
  </si>
  <si>
    <t>Correos Electrónicos</t>
  </si>
  <si>
    <t>Reporte de las actualizaciones de componentes y parches de seguridad desplegados.</t>
  </si>
  <si>
    <t>Trimestral</t>
  </si>
  <si>
    <t>Identificación del estado de los componentes y parches de seguidad de la página Web de la entidad.</t>
  </si>
  <si>
    <t>Web Master</t>
  </si>
  <si>
    <t>Reporte:
Control 7: El Web master realiza un informe del control en el cual especifica las acciones realizadas enfocadas en bajo un plan de mantenimiento controlado y riguroso</t>
  </si>
  <si>
    <t>SM-R1</t>
  </si>
  <si>
    <t xml:space="preserve">No adelantar ejercicios de evaluación que permitan fortalecer la política de control interno de MIPG </t>
  </si>
  <si>
    <t>Ausencia de metodologías para el desarrollo de ejercicios de evaluación y seguimiento de la política de control interno de MIPG</t>
  </si>
  <si>
    <r>
      <rPr>
        <sz val="11"/>
        <color rgb="FF000000"/>
        <rFont val="Calibri (Cuerpo)"/>
      </rPr>
      <t>Posibilidad de afectación económica y reputacional por el  incumplimeinto parcial de  la Política de Control Interno de en  el marco del  MIPG</t>
    </r>
    <r>
      <rPr>
        <sz val="11"/>
        <color rgb="FF000000"/>
        <rFont val="Calibri"/>
        <family val="2"/>
        <scheme val="minor"/>
      </rPr>
      <t xml:space="preserve"> por no adelantar ejercicios de </t>
    </r>
    <r>
      <rPr>
        <sz val="11"/>
        <color rgb="FF000000"/>
        <rFont val="Calibri (Cuerpo)"/>
      </rPr>
      <t>seguimiento</t>
    </r>
    <r>
      <rPr>
        <sz val="11"/>
        <color rgb="FF000000"/>
        <rFont val="Calibri"/>
        <family val="2"/>
        <scheme val="minor"/>
      </rPr>
      <t xml:space="preserve">  que permitan fortalecer dicha política debido a  la ausencia de metodologías para el desarrollo de ejercicios de evaluación y seguimiento </t>
    </r>
  </si>
  <si>
    <t>El profesional de control interno realiza ejercicios de evaluación y seguimiento asociados a la política de control interno en el marco de MIPG y del sistema de control interno, mediante los instrumentos creados para tal fin</t>
  </si>
  <si>
    <t>El profesional de control interno informa a Comité institucional de coordincación de control interno y al comité de gestión y desempeño, las respectivas alertas asociadas con la implementación y mantenimiento del MIPG</t>
  </si>
  <si>
    <t xml:space="preserve">Procedimiento de auditoría interna
Evaluación independiente del Sistema de Control Interno. 
</t>
  </si>
  <si>
    <t xml:space="preserve">Informes de seguimiento
informes de auditoría
</t>
  </si>
  <si>
    <t>De acuerdo con la programación del Plan Anual de Auditoría</t>
  </si>
  <si>
    <t xml:space="preserve">Garantizar que se ejecuten las funciones del comité de coordinación de control interno, asegurando que el equipo directivo cuente con la información requerida para el control y seguimiento del cumplimiento de la Política de Control Interno de MIPG, a través de los informes presentados en las sesiones del Comité institicional de Coordinación de Control Interno </t>
  </si>
  <si>
    <t>Profesional de Control Interno</t>
  </si>
  <si>
    <t xml:space="preserve">Avance: Para el segundo semestre de 2025 se han adelantado los siguientes informes y seguimientos: Evaluación independiente del Sisstema de Control Interno, Informe d PQRSD, Seguimiento a indicadores segundo trimestre2025, Segtuimiento al cumplimiento del Plan de acción para la actualización de Riesgos de la AND, Seguimiento plan de acción MIPG, Informe Austeridad del gasto, Seguimiento a Plan de Mejoramiento de la Contraloría,  Seguimiento al cumplimiento de acciones del programa de Transparencia y ëtica Pública PTEP.  Se han realizado 2 sesiones de Comité de Coordinación de control Interno  el 20 de agosto y el 21 de Noviembre de 2025 donde se han presentado alertas  identificadas en estos informes y seguimientos. 
 Evidencias :Informes de seguimiento </t>
  </si>
  <si>
    <t>La implementación del plan de manejo de riesgos y controles se evidencia como se describen a continuación:
Acción 1:  Acción cumplida en el monitoreo realizado en diciembre de 2025, no se reporta información adicional por el proceso. Acción cumplida</t>
  </si>
  <si>
    <t>SM-R2</t>
  </si>
  <si>
    <t>Ausencia de la planeación de la evaluación  del cumplimiento legal y regulatorio así como de la confiabilidad de la información financiera y no financiera en el Programa Anual de Auditoría</t>
  </si>
  <si>
    <t>No programación de auditorías a los procesos de Gestión Jurídica y Gestión Financiera</t>
  </si>
  <si>
    <t>Posibilidad de afectación reputacional derivada de la no realización de la evaluación del cumplimiento legal y regulatorio, así como de la verificación de la confiabilidad de la información financiera y no financiera, toda vez que dicha evaluación no fue incluida en la planeación del Programa Anual de Auditoría, debido a la ausencia de programación de auditorías a los procesos de Gestión Jurídica y Gestión Financiera.</t>
  </si>
  <si>
    <t>El profesional de control interno gestiona la programación de auditorías para los procesos de Gestión Jurídica y Gestión Financiera deacuerdo con la criticidad que se establezca en la elaboración del PAA todas las vigencias</t>
  </si>
  <si>
    <t xml:space="preserve">En caso de que se identifiquen situaciones por parte de la Dirección o del Comité Institiocnal de Coordinacipon de control interno, se deberán generar un plan de mejoramiento para mitigar las debilidades encontradas </t>
  </si>
  <si>
    <t>Procedimiento de auditoría interna</t>
  </si>
  <si>
    <t>Programa Anual de Auditoría</t>
  </si>
  <si>
    <t>Semestral</t>
  </si>
  <si>
    <t xml:space="preserve">Realizar seguimiento al  cumplimiento del Plan de Mejoramiento diseñado por las areas Financiera y Juridica. </t>
  </si>
  <si>
    <r>
      <rPr>
        <sz val="11"/>
        <color rgb="FF000000"/>
        <rFont val="Calibri"/>
        <family val="2"/>
        <scheme val="minor"/>
      </rPr>
      <t xml:space="preserve">Avance: Se cuenta con el Plan anual de auditorías V3.  Debidamente aprobado por  el Comité de Control Internol y Públicado en la Sede electrónica- Este Plan incluye la realización de las auditorías a los estados financieros y la auditoría Legal y  Contractual.   
</t>
    </r>
    <r>
      <rPr>
        <b/>
        <sz val="11"/>
        <color rgb="FF000000"/>
        <rFont val="Calibri"/>
        <family val="2"/>
        <scheme val="minor"/>
      </rPr>
      <t>Evidencias</t>
    </r>
    <r>
      <rPr>
        <sz val="11"/>
        <color rgb="FF000000"/>
        <rFont val="Calibri"/>
        <family val="2"/>
        <scheme val="minor"/>
      </rPr>
      <t>:  Plan publicado https://and.gov.co/sites/default/files/2025-11/Plan%20Anual%20Auditorias%202025%20V3.pdf</t>
    </r>
  </si>
  <si>
    <t>Acción 2: Se evidencia  que se gestiona la programación de auditorías para los procesos de Gestión Jurídica y Gestión Financiera, se adjunta  el programa anual de auditoria. Acción cumplida</t>
  </si>
  <si>
    <t>SCDA-R1</t>
  </si>
  <si>
    <t>No lograr la coordinación efectiva de los actores vinculados a la prestación de los servicios ciudadanos digitales</t>
  </si>
  <si>
    <t xml:space="preserve"> Falta de lineamientos, directrices o herramientas de gestión que guíen dicha coordinación para la prestación de los SCD</t>
  </si>
  <si>
    <r>
      <rPr>
        <sz val="11"/>
        <color rgb="FF000000"/>
        <rFont val="Calibri (Cuerpo)"/>
      </rPr>
      <t xml:space="preserve">Posibilidad de afectación reputacional al </t>
    </r>
    <r>
      <rPr>
        <sz val="11"/>
        <color rgb="FF000000"/>
        <rFont val="Calibri"/>
        <family val="2"/>
        <scheme val="minor"/>
      </rPr>
      <t xml:space="preserve"> No lograr la coordinación efectiva de los actores vinculados a la prestación de los servicios ciudadanos digitales, debido a la falta de lineamientos, directrices o herramientas de gestión que guíen dicha coordinación para la prestación de los SCD</t>
    </r>
  </si>
  <si>
    <t>Usuarios, productos y practicas , organizacionales</t>
  </si>
  <si>
    <t>El Subdirector de SCD impulsa y coordina los lineamientos, directrices y herramientas de gestión que permitan fortalecer los procesos de vinculación, coordinación y articulación entre los actores institucionales responsables de la implementación y prestación de los Servicios Ciudadanos Digitales (SCD).</t>
  </si>
  <si>
    <t>Guía de Lineamientos de los
Servicios Ciudadanos Digitales</t>
  </si>
  <si>
    <t>Correo, actas o documentos de seguimiento</t>
  </si>
  <si>
    <t>cada vez que se requiera</t>
  </si>
  <si>
    <t xml:space="preserve">Hacer el seguimiento al cumplimiento técnico de los requisitos del prestador para la vinculación a los SCD a partir los lineamientos aprobados por MinTIC para la articulación de los SCD </t>
  </si>
  <si>
    <t>Subdirector de SCD</t>
  </si>
  <si>
    <r>
      <rPr>
        <sz val="11"/>
        <color rgb="FF000000"/>
        <rFont val="Calibri"/>
        <family val="2"/>
        <scheme val="minor"/>
      </rPr>
      <t xml:space="preserve">Se realiza seguimiento al cumplimiento de los requisitos técnicos de los Servicios Ciudadanos Digitales (SCD), de conformidad con lo establecido en la Guía Técnica vigente.
</t>
    </r>
    <r>
      <rPr>
        <b/>
        <sz val="11"/>
        <color rgb="FF000000"/>
        <rFont val="Calibri"/>
        <family val="2"/>
        <scheme val="minor"/>
      </rPr>
      <t>Evidencias:</t>
    </r>
    <r>
      <rPr>
        <sz val="11"/>
        <color rgb="FF000000"/>
        <rFont val="Calibri"/>
        <family val="2"/>
        <scheme val="minor"/>
      </rPr>
      <t xml:space="preserve"> correos de soporte  y  Guía Técnica.</t>
    </r>
  </si>
  <si>
    <t>SCDA-R2</t>
  </si>
  <si>
    <t>Restricciones en la actualización de nuevas versiones de X Road</t>
  </si>
  <si>
    <t xml:space="preserve">Adaptación requerida de esta herramienta a nivel de código para Colombia </t>
  </si>
  <si>
    <r>
      <rPr>
        <sz val="11"/>
        <color rgb="FF000000"/>
        <rFont val="Calibri (Cuerpo)"/>
      </rPr>
      <t>Posibilidad de afectación económica y reputacional  al presnetar</t>
    </r>
    <r>
      <rPr>
        <sz val="11"/>
        <color rgb="FF000000"/>
        <rFont val="Calibri"/>
        <family val="2"/>
        <scheme val="minor"/>
      </rPr>
      <t xml:space="preserve"> retrasos en el funcionamiento del servicio de interoperablidad por restricciones en la actualización de nuevas versiones de X Road debido a la adaptación requerida de esta herramienta a nivel de código para Colombia </t>
    </r>
  </si>
  <si>
    <t>El profesional de proyectos de SCD junto al equipo de operaciones de TI actualiza las instalaciones de X-Road en las entidades</t>
  </si>
  <si>
    <t>Automático</t>
  </si>
  <si>
    <t>Aceptar</t>
  </si>
  <si>
    <t>El subdirector monitoreará y validará las actualizaciones de la versión de X-Road, verificando su funcionalidad, interoperabilidad y cumplimiento de los lineamientos técnicos vigentes.</t>
  </si>
  <si>
    <r>
      <rPr>
        <sz val="11"/>
        <color rgb="FF000000"/>
        <rFont val="Calibri"/>
        <family val="2"/>
        <scheme val="minor"/>
      </rPr>
      <t xml:space="preserve">Se realizó el control y monitoreo de las instalaciones y de las versiones de la plataforma X-Road en las entidades, con el fin de garantizar su correcta implementación.
</t>
    </r>
    <r>
      <rPr>
        <b/>
        <sz val="11"/>
        <color rgb="FF000000"/>
        <rFont val="Calibri"/>
        <family val="2"/>
        <scheme val="minor"/>
      </rPr>
      <t xml:space="preserve">Evidencia: </t>
    </r>
    <r>
      <rPr>
        <sz val="11"/>
        <color rgb="FF000000"/>
        <rFont val="Calibri"/>
        <family val="2"/>
        <scheme val="minor"/>
      </rPr>
      <t>Reporte Instalación</t>
    </r>
  </si>
  <si>
    <t>El arquitecto de operaciones de TI modifica a través de la plataforma x road las nuevas versiones que se adopten, si es requerido</t>
  </si>
  <si>
    <t>SCDP-R1</t>
  </si>
  <si>
    <t xml:space="preserve">Demora en la definición de requerimientos para la generación de las soluciones  </t>
  </si>
  <si>
    <t>Ausencia del personal por parte de la entidad responsable del trámite a integrar, lo cual impide definir de manera puntual los requerimientos necesarios para el desarrollo de los productos asociados a dicha integración</t>
  </si>
  <si>
    <t>Posibilidad de afectación económica y reputacional por la demora en la definición de requerimientos para la generación de las soluciones debido a la ausencia del personal por parte de la entidad responsable del trámite a integrar, lo cual impide definir de manera puntual los requerimientos necesarios para el desarrollo de los productos asociados a dicha integraciónpara dicha integración.</t>
  </si>
  <si>
    <t>El Subdirector de SCD y el líder del proyecto efectuarán un seguimiento semanal a cada proceso de vinculación, con el propósito de detectar oportunamente las novedades o eventualidades que puedan afectar o limitar el desarrollo y la ejecución del proyecto.</t>
  </si>
  <si>
    <t>Documentos Técnicos del Convenio interadministrativo 1225-2025 de los SCD</t>
  </si>
  <si>
    <t>Semanal</t>
  </si>
  <si>
    <t xml:space="preserve">Realizar el acompañamiento técnico permanente al avance de la vinculación e integración de los Servicios Ciudadanos Digitales (SCD). </t>
  </si>
  <si>
    <t xml:space="preserve">
Líder y personal técnico</t>
  </si>
  <si>
    <r>
      <rPr>
        <sz val="11"/>
        <color rgb="FF000000"/>
        <rFont val="Calibri"/>
        <family val="2"/>
        <scheme val="minor"/>
      </rPr>
      <t xml:space="preserve">Se realizó el acompañamiento tecnico permanente a las entidades en el proceso de vinculaciones e integraciones, con el equipo tecnico contratado para estas actividades.
</t>
    </r>
    <r>
      <rPr>
        <b/>
        <sz val="11"/>
        <color rgb="FF000000"/>
        <rFont val="Calibri"/>
        <family val="2"/>
        <scheme val="minor"/>
      </rPr>
      <t>Evidencia</t>
    </r>
    <r>
      <rPr>
        <sz val="11"/>
        <color rgb="FF000000"/>
        <rFont val="Calibri"/>
        <family val="2"/>
        <scheme val="minor"/>
      </rPr>
      <t>: Documentos de seguimiento</t>
    </r>
  </si>
  <si>
    <t>SCDP-R2</t>
  </si>
  <si>
    <t xml:space="preserve">Demora en la suscripción del convenio  por aspectos operativos generando la disminución del tiempo para la ejecución del mismo. </t>
  </si>
  <si>
    <t>Dificultad en la coordinación y articulación entre las directivas del MinTIC y la AND,  generando demoras en la toma de decisiones y en la definición de lineamientos  para la ejecución de las actividades</t>
  </si>
  <si>
    <t xml:space="preserve">Posibilidad de afectación económica y reputacional  por la demora en la suscripción del convenio  por aspectos operativos en la disminución del tiempo para la ejecución del mismo debido, a la dificultad en la coordinación y articulación entre las directivas del MinTIC y la AND,  generando demoras en la toma de decisiones y en la definición de lineamientos  para la ejecución de las actividades. </t>
  </si>
  <si>
    <t>El Subdirector de SCD realizará seguimiento al Cronograma precontractual a fin de identificar alertas tempranas a posibles modificaciones contractuales y realizar la correspondiente gestión oportuna para su suscripción y realizar seguimiento permamente y tiempos de aprobación.</t>
  </si>
  <si>
    <t>Decreto 620 del 2020  - LINEAMIENTOS GENERALES EN EL USO Y OPERACIÓN DE LOS SERVICIOS CIUDADANOS DIGITALES</t>
  </si>
  <si>
    <t>Unica vez</t>
  </si>
  <si>
    <t>Realizar el seguimiento continuo al cronograma para la suscripcion del convenio de los SCD</t>
  </si>
  <si>
    <r>
      <rPr>
        <sz val="11"/>
        <color rgb="FF000000"/>
        <rFont val="Calibri"/>
        <family val="2"/>
        <scheme val="minor"/>
      </rPr>
      <t xml:space="preserve">Se realizó seguimiento al cronograma para la suscripción del convenio 2026 con el fin de identificar posibles modificaciones contractuales.
</t>
    </r>
    <r>
      <rPr>
        <b/>
        <sz val="11"/>
        <color rgb="FF000000"/>
        <rFont val="Calibri"/>
        <family val="2"/>
        <scheme val="minor"/>
      </rPr>
      <t xml:space="preserve">Evidencias: </t>
    </r>
    <r>
      <rPr>
        <sz val="11"/>
        <color rgb="FF000000"/>
        <rFont val="Calibri"/>
        <family val="2"/>
        <scheme val="minor"/>
      </rPr>
      <t>Documentos de seguimiento / Repositorio de propuesta de convenio 2026</t>
    </r>
  </si>
  <si>
    <t>SCDP-R3</t>
  </si>
  <si>
    <t>Falta de dimensionamiento y definición de responsabilidades en el aprovisionamiento de la infraestructura para los Servicios Ciudadanos Digitales</t>
  </si>
  <si>
    <t>Dificultad en la coordinación y articulación entre el MinTIC y la AND para la contratación de la nube y la continuidad en la prestación de la infraestructura.</t>
  </si>
  <si>
    <t>Posibilidad de afectación económica y reputacional  por la Falta de dimensionamiento y definición de responsabilidades en el aprovisionamiento de la infraestructura para los Servicios Ciudadanos Digitales, debido a la dificultad en la coordinación y articulación entre el MinTIC y la AND para la contratación de la nube y la continuidad en la prestación de la infraestructura.</t>
  </si>
  <si>
    <t>El Subdirector de SCD llevará a cabo un seguimiento permanente y la coordinación interinstitucional entre el MinTIC y la AND, con el fin de detectar y reportar de manera temprana cualquier situación que pueda comprometer la continuidad en la prestación de los Servicios Ciudadanos Digitales (SCD), especialmente aquellas relacionadas con la disponibilidad o contratación de la infraestructura tecnológica requerida.</t>
  </si>
  <si>
    <r>
      <rPr>
        <sz val="11"/>
        <color rgb="FF000000"/>
        <rFont val="Arial Narrow"/>
        <family val="2"/>
      </rPr>
      <t xml:space="preserve">Se realiza un seguimiento continuo y permanente con el propósito de identificar y reportar de manera temprana cualquier situación que pueda afectar la adecuada prestación y atención de los Servicios Ciudadanos Digitales (SCD).
</t>
    </r>
    <r>
      <rPr>
        <b/>
        <sz val="11"/>
        <color rgb="FF000000"/>
        <rFont val="Arial Narrow"/>
        <family val="2"/>
      </rPr>
      <t>Evidencias:</t>
    </r>
    <r>
      <rPr>
        <sz val="11"/>
        <color rgb="FF000000"/>
        <rFont val="Arial Narrow"/>
        <family val="2"/>
      </rPr>
      <t xml:space="preserve"> Documentos de propuesta de convenio 2026</t>
    </r>
  </si>
  <si>
    <t>CTIA-R1</t>
  </si>
  <si>
    <t>No entregar los productos de CTI aplicada en los tiempos y con las condiciones establecidas</t>
  </si>
  <si>
    <t xml:space="preserve">Ausencia o desconocimiento de mecanismos de gestión por parte de la Agencia para hacer cumplir los compromisos de aprobaciones de entregables por parte del cliente. </t>
  </si>
  <si>
    <t xml:space="preserve">Posibilidad de afectación económica y reputacional al incumplir los convenios o contratos firmados con entidades debido a la no entrega de los productos por algunas de las partes, de acuerdo con los tiempos y con las condiciones establecidas </t>
  </si>
  <si>
    <t>El Gerente del Proyecto realiza el seguimiento al plan de gestión de riesgos de cada proyecto junto con el cliente</t>
  </si>
  <si>
    <t>En caso de observar desviaciones en la información registrada en las matrices de riesgos de los proyectos, se informa a los supervisores de las partes, con el fin de implementar las acciones de mitigación del riesgo.</t>
  </si>
  <si>
    <t>Matrices de riesgos de proyectos</t>
  </si>
  <si>
    <t xml:space="preserve">Informes de gestión de Comités técnicos del proyecto
</t>
  </si>
  <si>
    <t>Mensual
Depende de lo acordado en el proyecto</t>
  </si>
  <si>
    <t>Sin Registro</t>
  </si>
  <si>
    <t>Verificar la identificación de todos los tipos de riesgos (técnicos, administrativos, financieros, talento humano, etc.) en cada proyecto</t>
  </si>
  <si>
    <t>Supervisores de contrato
Apoyos a la supervisión
Gerentes de proyecto</t>
  </si>
  <si>
    <r>
      <rPr>
        <sz val="11"/>
        <color rgb="FF000000"/>
        <rFont val="Calibri"/>
        <family val="2"/>
        <scheme val="minor"/>
      </rPr>
      <t xml:space="preserve">Se realiza la identificación de los riesgos asociados a cada proyecto.
</t>
    </r>
    <r>
      <rPr>
        <b/>
        <sz val="11"/>
        <color rgb="FF000000"/>
        <rFont val="Calibri"/>
        <family val="2"/>
        <scheme val="minor"/>
      </rPr>
      <t>Evidencias:</t>
    </r>
    <r>
      <rPr>
        <sz val="11"/>
        <color rgb="FF000000"/>
        <rFont val="Calibri"/>
        <family val="2"/>
        <scheme val="minor"/>
      </rPr>
      <t xml:space="preserve"> Matriz de Riesgos</t>
    </r>
  </si>
  <si>
    <t>El  Gerente de proyecto y el supervisor, realizan seguimiento a los compromisos establecidos en la ejecución del proyecto</t>
  </si>
  <si>
    <t>Detectivo</t>
  </si>
  <si>
    <t>Reducir (compartir)</t>
  </si>
  <si>
    <t xml:space="preserve">Verificar la implementación de controles y planes de tratamiento de los riesgos de cada proyecto </t>
  </si>
  <si>
    <r>
      <rPr>
        <sz val="11"/>
        <color rgb="FF000000"/>
        <rFont val="Calibri"/>
        <family val="2"/>
        <scheme val="minor"/>
      </rPr>
      <t xml:space="preserve">Se realiza seguimiento permanente a los riesgos del proyecto.
</t>
    </r>
    <r>
      <rPr>
        <b/>
        <sz val="11"/>
        <color rgb="FF000000"/>
        <rFont val="Calibri"/>
        <family val="2"/>
        <scheme val="minor"/>
      </rPr>
      <t xml:space="preserve">Evidencias: </t>
    </r>
    <r>
      <rPr>
        <sz val="11"/>
        <color rgb="FF000000"/>
        <rFont val="Calibri"/>
        <family val="2"/>
        <scheme val="minor"/>
      </rPr>
      <t>documentos y presentaciones de seguimiento</t>
    </r>
  </si>
  <si>
    <t>CTIA-R2</t>
  </si>
  <si>
    <t>No contar con el personal idóneo para la ejecución del proyecto</t>
  </si>
  <si>
    <t>Debilidad en los seguimientos de la supervisión en la gestión del contrato</t>
  </si>
  <si>
    <t>Posibilidad de afectación económira y reputacional al No contar con el personal idóneo para la ejecución del proyecto debido a la debilidad en los seguimientos de la supervisión en la gestión del proyecto afectando el cumplimiento de las actividades contractuales del proyecto</t>
  </si>
  <si>
    <t>Los supervisores del convenio y los apoyos a la supervisión, verifican el cumplimiento de las obligaciones contractuales para la no afectación de los cronogramas pactados</t>
  </si>
  <si>
    <t xml:space="preserve">Los supervisores informan al contratista sobre los riesgos de incumplimiento en la entrega de los productos en términos de calidad y oportunidad.  </t>
  </si>
  <si>
    <t>Guía para la supervisión e interventoría de contratos y convenios</t>
  </si>
  <si>
    <t xml:space="preserve">Informes de supervisión
</t>
  </si>
  <si>
    <t xml:space="preserve">mensual  </t>
  </si>
  <si>
    <t>Realizar mesas de trabajo de seguimiento de acuerdo con la necesidad del proyecto, para verificar los avances en la ejecución del contrato</t>
  </si>
  <si>
    <t xml:space="preserve">Apoyos a la supervisión
Gerentes de proyecto
</t>
  </si>
  <si>
    <t>Se realizaron mesas de trabajo de seguimiento con el fin de verificar el avance en la ejecución de los contratos.
Evidencias: Documentos de seguimiento/Informes de supervisión</t>
  </si>
  <si>
    <t>CTIA-R3</t>
  </si>
  <si>
    <t>No contar con los recursos requeridos para la ejecución del proyecto por la ausencia de infraestructura propia</t>
  </si>
  <si>
    <t xml:space="preserve">Ausencia de estrategias de evaluación de la capacidad de reacción de la Agencia ante la firma de proyectos (equipo de TI/integral)
</t>
  </si>
  <si>
    <t xml:space="preserve">Posibilidad Económico y Reputacional  por contar con los recursos requeridos para la ejecución del proyecto por la ausencia de infraestructura propia (licenciamiento de herramientas, ambientes de desarrollo, repositorio de versionamiento de las aplicaciones entregadas a los clientes, ambientes de calidad, etc.), dada la ausencia de estrategias de evaluación de la capacidad de reacción de la Agencia ante la firma de proyectos
</t>
  </si>
  <si>
    <t>El Asesor de TI de la Dirección junto con los Subdirectores de Desarrollo y SCD evalúan la capacidad de reacción de la Agencia ante la firma de proyectos en términos de infraestructura (licenciamiento de herramientas, ambientes de desarrollo, repositorio de versionamiento de las aplicaciones entregadas a los clientes, ambientes de calidad, etc.), para generar estrategias que permitan contar con los recursos requeridos para la ejecución de los proyectos.</t>
  </si>
  <si>
    <t>Solicitud por parte de los supervisores de los proyectos a la Dirección, con el fin de generar una alerta sobre la ausencia de la infraestructura necesaria para la adecuada ejecución de las tareas correspondientes al proyecto.</t>
  </si>
  <si>
    <t>Correos y/o actas.</t>
  </si>
  <si>
    <t>Por demanda</t>
  </si>
  <si>
    <t>Identificación previa de las necesidades de infraestructura (licenciamiento de herramientas, ambientes de desarrollo, repositorio de versionamiento de las aplicaciones entregadas a los clientes, ambientes de calid,) requeridas para el proyecto, establecidas en el estudio previo o en la propuesta.</t>
  </si>
  <si>
    <t>El Equipo Estructurador de Proyectos responsable de la planeación, formulación, y estructuración técnica, financiera y administrativa.</t>
  </si>
  <si>
    <t>FN-R1</t>
  </si>
  <si>
    <t>Presentación extemporánea de impuestos</t>
  </si>
  <si>
    <t>Falta de conocimiento sobre los calendarios tributarios</t>
  </si>
  <si>
    <r>
      <rPr>
        <sz val="11"/>
        <rFont val="Calibri (Cuerpo)"/>
      </rPr>
      <t xml:space="preserve">Posibilidad de afectación económica y reputacional al recibir sanciones por parte de entes de control ante </t>
    </r>
    <r>
      <rPr>
        <sz val="11"/>
        <rFont val="Calibri"/>
        <family val="2"/>
        <scheme val="minor"/>
      </rPr>
      <t>la Agencia por presentación extemporánea de impuestos y/o obligaciones tributarias debido a la falta de conocimiento sobre los calendarios tributarios</t>
    </r>
  </si>
  <si>
    <t xml:space="preserve">     Entre 10 y 50 SMLMV </t>
  </si>
  <si>
    <t>El Contador y la Profesional de Tesorería de la entidad monitorean los plazos de las diferentes obligaciones tributarias a través de un calendario para la entidad.</t>
  </si>
  <si>
    <t>En caso de que se presenten ajustes en el calendario tributario, se actualizan las fechas de alerta y de presentación en el calendario de control</t>
  </si>
  <si>
    <t>Comunicación interna de la revisoría fiscal informando sobre los plazos y vencimientos de las declaraciones tributarias de cada mes</t>
  </si>
  <si>
    <t>Calendario de control
Comunicados de revisoría fiscal</t>
  </si>
  <si>
    <t>De acuerdo con el calendario</t>
  </si>
  <si>
    <t>Realizar el monitoreo permanentemente del calendario por parte de los ususarios que participan en los procesos de liquidación, declaración y pago de Impuestos</t>
  </si>
  <si>
    <t>Contador y Profesional de Tesorería</t>
  </si>
  <si>
    <t xml:space="preserve">
27/11/2025
27/12/2025</t>
  </si>
  <si>
    <t>Seguimiento: Se realizo monitoreo permanente del vencimiento de las declaraciones de retención en la fuente, industria y comercio, reteica e IVA, los cuales cuentan con la revisión y aprobación por parte de la Revisoría Fiscal, Contador y la Subdirectora Administrativa y Financiera.
Evidencia: Calendario de control/ Comunicación de revisoria Fiscal</t>
  </si>
  <si>
    <t>FN-R2</t>
  </si>
  <si>
    <t xml:space="preserve"> No pagar oportunamente la declaración de impuestos </t>
  </si>
  <si>
    <t>No contar con flujo de caja para el pago del impuesto</t>
  </si>
  <si>
    <t>Posibilidad de afectación económica y reputacional al recibir sanciones  por parte de entes de control ante la Agencia por no contar con flujo de caja para el pago del impuestos que determina la ley (Declaraciónd e impuestos)</t>
  </si>
  <si>
    <r>
      <rPr>
        <sz val="11"/>
        <rFont val="Calibri (Cuerpo)"/>
      </rPr>
      <t>EL profesional de tesoreria y contabilidad realzian el seguimiento mensua</t>
    </r>
    <r>
      <rPr>
        <sz val="11"/>
        <rFont val="Calibri"/>
        <family val="2"/>
        <scheme val="minor"/>
      </rPr>
      <t>l al flujo de caja verificando que exista el valor correspondiente al pago de impuestos</t>
    </r>
  </si>
  <si>
    <t>En caso de detectar que no se encuentran recursos suficientes, se genera la alerta a la Diercción para que se tomen las respectivas medidas</t>
  </si>
  <si>
    <t xml:space="preserve">Actas de comité </t>
  </si>
  <si>
    <t>Matriz de flujo de efectivo y / o Acta de comites de seguimiento financiero</t>
  </si>
  <si>
    <t>Permanente</t>
  </si>
  <si>
    <t>Elaborar y enviar al profesional de tesorería y presupuesto la alerta del vencimiento del IVA e ICA mínimo 8 días antes (los demas impuestos al ser impuestos retenidos no requieren de flujo de caja)</t>
  </si>
  <si>
    <t xml:space="preserve">Contador </t>
  </si>
  <si>
    <r>
      <rPr>
        <sz val="11"/>
        <color rgb="FF000000"/>
        <rFont val="Calibri"/>
        <family val="2"/>
        <scheme val="minor"/>
      </rPr>
      <t xml:space="preserve">Seguimiento: Se realizo las alertas necesarias para el pago de los impuestos al profesional de tesorería
</t>
    </r>
    <r>
      <rPr>
        <sz val="11"/>
        <color rgb="FFFF0000"/>
        <rFont val="Calibri"/>
        <family val="2"/>
        <scheme val="minor"/>
      </rPr>
      <t>Evidencia: Correo de vencimiento de impuestos</t>
    </r>
  </si>
  <si>
    <t>Generar las alertas correspondientes en el seguimiento del flujo de caja sobre los recursos para el pago de impuestos</t>
  </si>
  <si>
    <t>Teseoreria</t>
  </si>
  <si>
    <r>
      <rPr>
        <sz val="11"/>
        <color rgb="FF000000"/>
        <rFont val="Calibri"/>
        <family val="2"/>
        <scheme val="minor"/>
      </rPr>
      <t xml:space="preserve">Seguimiento: Se generaron las alertas correspondientes para el seguimiento de flujo de caja.
</t>
    </r>
    <r>
      <rPr>
        <sz val="11"/>
        <color rgb="FFFF0000"/>
        <rFont val="Calibri"/>
        <family val="2"/>
        <scheme val="minor"/>
      </rPr>
      <t>Evidencia: acta de comite y matriz de flujo de caja</t>
    </r>
  </si>
  <si>
    <t>Generar las alertas correspondientes en el seguimiento de apropiación disponible para el registro presupuestal de los impuestos o contribuciones que la agencia requiera pagar</t>
  </si>
  <si>
    <t xml:space="preserve">Presupuesto </t>
  </si>
  <si>
    <r>
      <rPr>
        <sz val="11"/>
        <color rgb="FF000000"/>
        <rFont val="Calibri"/>
        <family val="2"/>
      </rPr>
      <t xml:space="preserve">Seguimiento: Se generaron las alertas correspondientes a la disponibilidad a la apropiación para el pago de impuesto 
</t>
    </r>
    <r>
      <rPr>
        <b/>
        <sz val="11"/>
        <color rgb="FF000000"/>
        <rFont val="Calibri"/>
        <family val="2"/>
      </rPr>
      <t xml:space="preserve">Evidencia: </t>
    </r>
    <r>
      <rPr>
        <sz val="11"/>
        <color rgb="FF000000"/>
        <rFont val="Calibri"/>
        <family val="2"/>
      </rPr>
      <t xml:space="preserve">correo donde se informe si hay  disponibilidad </t>
    </r>
  </si>
  <si>
    <t>FN-R3</t>
  </si>
  <si>
    <t xml:space="preserve"> La información contable no refleje la realidad financiera de la Entidad a traves de los estados financieros</t>
  </si>
  <si>
    <t>No conciliación de los saldos contables al no tener la información en tiempo y oportunidad</t>
  </si>
  <si>
    <r>
      <rPr>
        <sz val="11"/>
        <rFont val="Calibri (Cuerpo)"/>
      </rPr>
      <t>Posibilidad de afectación reputacional por</t>
    </r>
    <r>
      <rPr>
        <sz val="11"/>
        <rFont val="Calibri"/>
        <family val="2"/>
        <scheme val="minor"/>
      </rPr>
      <t xml:space="preserve"> tener hallazgos de los entes de control debido a que la información contable no refleje la realidad financiera de la Entidad a traves de los estados financieros  por no contar con la información de manera oportuna por parte de las dependencias de la entidad  .</t>
    </r>
  </si>
  <si>
    <t xml:space="preserve">El contador realizara la conciliacion de información contable antes de los cierres mensuales dependiendo de la información que suministre las dependencias técnicas., </t>
  </si>
  <si>
    <t xml:space="preserve">En caso de detectar que la información no fue suministrada de manera oportuna dentro del plazo establecido, se hara el registro para seguimiento periodo. </t>
  </si>
  <si>
    <t>Manual de gestión contable y tributaria</t>
  </si>
  <si>
    <t xml:space="preserve">Archivo de conciliación mensual </t>
  </si>
  <si>
    <t>Mensual</t>
  </si>
  <si>
    <t>Validar la implementación del Manual de Gestión Contable y Tributaria</t>
  </si>
  <si>
    <t>Contador</t>
  </si>
  <si>
    <t>Seguimiento: Mediante correo electrónico se le solicita a cada area la radicación oportuna de los facturas de los aliados, con el fin de reconocer en la contabilidad los costos reales y presentar la información financiera oportuna a la Dirección.</t>
  </si>
  <si>
    <t>Suministrar la información contable para los procesos de Auditoría periódica que desarrolla la Revisoría Fiscal</t>
  </si>
  <si>
    <t>Seguimiento: Se suministra de manera trimestral los estados financieros a la revisoría fiscal para su auditoría y posterior firma de los mismos y socialización ante la Dirección para su aprobación, firma y posterior publicación en la Sede electrónica.</t>
  </si>
  <si>
    <t>Adelantar los planes de mejoramiento requeridos de acuerdo a los hallazgos encontrados en los procesos de Auditoría</t>
  </si>
  <si>
    <t>Seguimiento: No se ha presentado hallazgos desde el proceso de auditoría.</t>
  </si>
  <si>
    <t>AD-R1</t>
  </si>
  <si>
    <t xml:space="preserve">Ausencia de mantenimiento sobre los elementos </t>
  </si>
  <si>
    <t>Falta de recursos asignados para el mantenimiento de cada uno de los elementos</t>
  </si>
  <si>
    <t xml:space="preserve">Posibilidad afectación económica y reputacional  por la ausencia de mantenimiento sobre los elementos de la entidad,  disminuyendo la la vida util de los activos debido a la ausencia de recursos </t>
  </si>
  <si>
    <t>El profesional de apoyo de TI genera  un inventario de elementos criticos desde la Subdirección Administrativa y Financiera para identificar su criticidad.</t>
  </si>
  <si>
    <t>Solicitudes de asignación de equipos</t>
  </si>
  <si>
    <t>Inventario de elementos</t>
  </si>
  <si>
    <t xml:space="preserve">anual </t>
  </si>
  <si>
    <t xml:space="preserve">Realizar la identificación y cambio de elementos criticos para su correcto funcionamiento </t>
  </si>
  <si>
    <t xml:space="preserve">Profesion de apoyo administrativo TI </t>
  </si>
  <si>
    <t xml:space="preserve">Seguimiento: Se realizo la identificacion y entrega de elementos de inventarios
Evidencia: Formatos de inventrios digitalizados. </t>
  </si>
  <si>
    <t>AD-R2</t>
  </si>
  <si>
    <t>Falta de implementación de actividades de gestión ambiental</t>
  </si>
  <si>
    <t>Ausencia de  controles que aseguren la implementación del SGA</t>
  </si>
  <si>
    <r>
      <t>Posibilidad de afectación reputacional por n</t>
    </r>
    <r>
      <rPr>
        <sz val="11"/>
        <rFont val="Calibri (Cuerpo)"/>
      </rPr>
      <t xml:space="preserve">o implementar </t>
    </r>
    <r>
      <rPr>
        <sz val="11"/>
        <rFont val="Calibri"/>
        <family val="2"/>
        <scheme val="minor"/>
      </rPr>
      <t>actividades establecidas en el Sistema de Gestión Ambiental debido a la falta de seguimiento por la ausencia de controles que aseguren la implementación y mejora del mismo</t>
    </r>
  </si>
  <si>
    <t>El profesional de gestión ambiental  formula y presenta el plan anual de implementación y mejora del sistema de gestión ambiental para aprobación del(la) Subdirector(a) Administrativo(a)</t>
  </si>
  <si>
    <t>40%</t>
  </si>
  <si>
    <t>Realizar el control y seguimiento a la implementación de las actividades definidas en el plan del sistema de gestión ambiental, mediante reportes periodicos de avance.</t>
  </si>
  <si>
    <t xml:space="preserve">Profesional de Gestión Ambiental </t>
  </si>
  <si>
    <t xml:space="preserve">Seguimiento:  se envio para aprobación el plan de seguimiento de gestión ambiental para aprobación de la subdirectora administrativa 
Evidencia: Correo soporte </t>
  </si>
  <si>
    <t>AD-R3</t>
  </si>
  <si>
    <t>Falta de aplicación de los controles y acciones definidos en la matriz de aspectos e impactos ambientale</t>
  </si>
  <si>
    <r>
      <rPr>
        <sz val="11"/>
        <rFont val="Calibri (Cuerpo)"/>
      </rPr>
      <t xml:space="preserve">No disponibilidad </t>
    </r>
    <r>
      <rPr>
        <sz val="11"/>
        <rFont val="Calibri"/>
        <family val="2"/>
        <scheme val="minor"/>
      </rPr>
      <t>de información para  el seguimiento a la aplicación de los controles asociados a los aspectos e impactos ambientales, asi como los requistos legales ambientales.</t>
    </r>
  </si>
  <si>
    <t>Posibilidad de afectación reputacional por la no aplicación de los controles y acciones definidas en la matriz de aspectos e impactos ambientales y/o matriz de requisitos legales ambientales, debido a la indisponibilidad de información para el seguimiento a la aplicación de los controles asociados a los aspectos e impactos ambientales, asi como los requistos legales ambientales.</t>
  </si>
  <si>
    <t>El profesional de gestión ambiental documenta los controles para cada uno de los aspectos e impactos valorados  en la matriz  de acuerdo con la metodología de valoración definida en el  procedimiento correspondiente para la aprobación del(la) Subdirector(a) Administrativo(a) y/o ajustes correspondientes.</t>
  </si>
  <si>
    <t>Efectuar reporte sobre la aplicación de los controles asociados a la matriz de aspectos e impactos y evaluación de cumplimiento de la matriz de requisitos legales a partir de los registros generados.</t>
  </si>
  <si>
    <t xml:space="preserve">Seguimiento:  Se realizo la actualización de la matriz de aspectos e impactos ambientales 
Evidencia: Documento presentación </t>
  </si>
  <si>
    <t>GD-01</t>
  </si>
  <si>
    <t>Pérdida, sustracción, inclusión y/o adulteración de documentos en los expedientes</t>
  </si>
  <si>
    <t xml:space="preserve">No se cuenta con un repositorio documental o SGDEA con la suficiente capacidad para el almacenamiento y custodia de los expedientes que ingresan al archivo de gestión. </t>
  </si>
  <si>
    <t xml:space="preserve">Posibilidad de afectación reputacional por la exposición de los expedientes electronicos a cualquier usuario sin restricciones, ocacionando la perdida de la memoria institucional generando reprocesos en el almacenamiento de expedientes en lugares diferentes a los dispuestos para la custodia y control; debido a la pérdida, sustracción, inclusión y/o adulteración de documentos dado que no se cuenta con un repositorio y/o SGDEA (Sistema de Gestión de Documentos electronicos de Archivo) documental con la suficiente capacidad para el almacenamiento y custiodia. </t>
  </si>
  <si>
    <t>El profesional de Gestión Documental implementará el PINAR aprobado en Comité de Gestión y Desempeño y entregara los informes correspondientes que dan cuenta de las acciones desarrolladas en el cumplimiento del plan.</t>
  </si>
  <si>
    <t xml:space="preserve">en caso de presentar incosistencia o de entregar de manera extemporanea se podra solicitar el ajuste del tiempo de entrega </t>
  </si>
  <si>
    <t xml:space="preserve">Diagnostico documental </t>
  </si>
  <si>
    <t xml:space="preserve">La ejecución del PINAR </t>
  </si>
  <si>
    <t xml:space="preserve">unica vez al año </t>
  </si>
  <si>
    <t>Ejecutar el proyecto de conformación del  archivo  de Gestión acuerdo con el PINAR</t>
  </si>
  <si>
    <t>Profesional de Gestión Documental</t>
  </si>
  <si>
    <t xml:space="preserve">Avance:  Se ejecuta el proyecto de conformación de archivos de gestión de acuerdo con el PINAR , Se actualizaron los archivos de gestión de la Dirección y de la Sub Administrativa y financiera de los archivos Fisico. 
Evidencia: PINAR
Se adjunta PINAR aprobado mediante comite de Gestión y Desempeño No. 1 Fecha 5  de Diciembre 2025
</t>
  </si>
  <si>
    <t>TH-R1</t>
  </si>
  <si>
    <t xml:space="preserve"> Falta de desarrollo de actividades de bienestar, capacitación e incentivos, conforme a las necesidades identificadas</t>
  </si>
  <si>
    <t>Ausencia de recursos para la implementación del plan estratégico de talento humano</t>
  </si>
  <si>
    <t>Posibilidad de afectación reputacional ante la falta de fortalecimiento de las competencias del talento humano de la Agencia y de acciones orientadas a mejorar su calidad de vida y condiciones laborales mediante actividades de bienestar, capacitación e incentivos, debido a la ausencia de recursos para la implementación del Plan Estratégico de Talento Humano y, en consecuencia, a la no ejecución de las acciones definidas según las necesidades identificadas.</t>
  </si>
  <si>
    <t>El profesional de talento humano genera la alerta de la ausencia de recursos para la implementacion del plan estratégico de talento humano en cada vigencia</t>
  </si>
  <si>
    <t>Se realizan las respectivas justificaciones en la presentación del plan estratégico de talento humano a los miembros del Comité, con el fin de que se puedan incorporar los recursos requeridos</t>
  </si>
  <si>
    <t xml:space="preserve">Procedimiento de capacitación
</t>
  </si>
  <si>
    <t>Seguimientos al plan de capacitación y de bienestar</t>
  </si>
  <si>
    <t xml:space="preserve">1. cronograma de capacitaciones </t>
  </si>
  <si>
    <t>Lider de talento humano / Subdirección Administrativa y financiera</t>
  </si>
  <si>
    <r>
      <rPr>
        <sz val="11"/>
        <color rgb="FF000000"/>
        <rFont val="Calibri"/>
        <family val="2"/>
        <scheme val="minor"/>
      </rPr>
      <t xml:space="preserve">Avance: Se realizó el cronograma del Plan de Capacitaciones de los procesos misionales y de apoyo de la entidad del último trimestre de 2025.
Evidencia: Se cuenta con la plantilla de cronograma de Capacitaciones Acción
</t>
    </r>
    <r>
      <rPr>
        <b/>
        <sz val="11"/>
        <color rgb="FF000000"/>
        <rFont val="Calibri"/>
        <family val="2"/>
        <scheme val="minor"/>
      </rPr>
      <t xml:space="preserve">Avance2: </t>
    </r>
    <r>
      <rPr>
        <sz val="11"/>
        <color rgb="FF000000"/>
        <rFont val="Calibri"/>
        <family val="2"/>
        <scheme val="minor"/>
      </rPr>
      <t xml:space="preserve">Durante el último trimestre de la presente vigencia se realizó encuesta de Clima Laboral, con el fin de obtener la percepción de los colaboradores frente al mejoramiento de sus competencias, mejoramiento de su calidad de vida y en el trabajo.
</t>
    </r>
    <r>
      <rPr>
        <b/>
        <sz val="11"/>
        <color rgb="FF000000"/>
        <rFont val="Calibri"/>
        <family val="2"/>
        <scheme val="minor"/>
      </rPr>
      <t>Evidencia:</t>
    </r>
    <r>
      <rPr>
        <sz val="11"/>
        <color rgb="FF000000"/>
        <rFont val="Calibri"/>
        <family val="2"/>
        <scheme val="minor"/>
      </rPr>
      <t xml:space="preserve"> encuenta de clima laborar </t>
    </r>
  </si>
  <si>
    <t>Se evidencian las gestiones adelantadas en la administración del riesgo como se describe a continuación:
Acción 1: acción cumplida. se evidencia el cronogra de capacitaciones de la entidad 
Acción 1.1.: Acción cumplida. Se envida encuesta de clima laboral en la entidad.</t>
  </si>
  <si>
    <t>El profesional de talento humano evalúa la percepción de los colaboradores frente al mejoramiento de sus competencias, mejoramiento de su calidad de vida y en el trabajo, a partir de la implementación de acciones de bienestar, capacitación e incentivos, para llevar mejoramiento del plan de talento humano en cada vigencia</t>
  </si>
  <si>
    <t>Se deben analizar las debilidades u observaciones detectadas en los ejercicios de percepción para determinar las acciones a gestionar en la actualización del plan de bienestar</t>
  </si>
  <si>
    <t>Encuesta de clima laboral</t>
  </si>
  <si>
    <t>TH-R2</t>
  </si>
  <si>
    <t>Ausencia de inclusión del riesgo de fuga de capital intelectual en el Mapa de Riesgos Institucional.</t>
  </si>
  <si>
    <t>Falta de planeación de la actividad de control de fuga de capital intelectual en los Planes de acción de Talento Humano y Gestión Documental</t>
  </si>
  <si>
    <t xml:space="preserve">
Posibilidad de afectación reputaciona por la  pérdida de capital intelectual por falta de mecanismos para conservar y transferir el conocimiento de los colaboradores, generando una afectación reputacional e institucional.</t>
  </si>
  <si>
    <t xml:space="preserve">
Los profesionales de talento humano requerirán a los funcionarios que por alguna causa se retiren de la entidad, la entrega del informe de entrega del puesto de trabajo</t>
  </si>
  <si>
    <t>En caso de que se observe que no se  tienen diligenciados todos los campos del formato de entrega, se requerirá al funcionario para que realice las respectivos ajustes</t>
  </si>
  <si>
    <t>Formato acta de entrega del cargo</t>
  </si>
  <si>
    <t>Formato diligenciado</t>
  </si>
  <si>
    <t>Cada vez que se presente una desvinculación o retiro</t>
  </si>
  <si>
    <t>Presentar en los espacios de inducción y reinducción las responsasabilidades del funcioanrio al momento de desvinculación de la entidad</t>
  </si>
  <si>
    <t>Profesional de apoyo administrativo</t>
  </si>
  <si>
    <t>Avance: Se realizó la entrega a los nuevos trabajadores que ingresaron en el trimestre los formato de: TH.FT.27 Formato Evaluación de la Inducción y el formato TH.FT.28 Formato de Inducción al puesto de trabajo, así mismo en el retiro de personal se les solicitó los Documentos Acta de Entrega del Cargo con su documento anexo informe de gestión, con el fin de evitar la fuga de información, conservar y transferir el conocimiento de los colaboradores, generando una afectación reputacional e institucional.</t>
  </si>
  <si>
    <t>Se evidencian las gestiones adelantadas en la administración del riesgo como se describe a continuación:
Acción 2. Se envidencia la entrega de los formatos TH.FT.27 y TH.FT.28  al personal  que ingreso a la entidad. Acción cumplida</t>
  </si>
  <si>
    <t>TH-R3</t>
  </si>
  <si>
    <t xml:space="preserve">Acumulación de novedades administrativas </t>
  </si>
  <si>
    <t>Debilidad en el seguimiento de las novedades administrativas que se presenten  por parte de los funcioanrios de planta de la Agencia</t>
  </si>
  <si>
    <r>
      <rPr>
        <sz val="11"/>
        <rFont val="Calibri (Cuerpo)"/>
      </rPr>
      <t xml:space="preserve">Posibilidad de afectación económica y reputacional al </t>
    </r>
    <r>
      <rPr>
        <sz val="11"/>
        <rFont val="Calibri"/>
        <family val="2"/>
        <scheme val="minor"/>
      </rPr>
      <t>incumplir los requsitos normativos relacionados con las novedades administrativas que se presenten  por parte de los funcionarios de planta de la Agencia.</t>
    </r>
  </si>
  <si>
    <r>
      <t xml:space="preserve">El profesional de apoyo de talento humano realiza un informe </t>
    </r>
    <r>
      <rPr>
        <sz val="11"/>
        <color rgb="FF00B050"/>
        <rFont val="Calibri"/>
        <family val="2"/>
        <scheme val="minor"/>
      </rPr>
      <t>trimestral</t>
    </r>
    <r>
      <rPr>
        <sz val="11"/>
        <rFont val="Calibri"/>
        <family val="2"/>
        <scheme val="minor"/>
      </rPr>
      <t xml:space="preserve"> para generar alertas  y la Subdirectora Administrativa,  lo presenta ante el Comite Directivo para tomar decisiones al respecto.</t>
    </r>
  </si>
  <si>
    <t>Se informa a los funcionarios que tienen periodos acumulados, sobre la ncesidad de tomar obligatoriamente por lo menos seis (6) días hábiles continuos de sus vacaciones</t>
  </si>
  <si>
    <t>Procedimiento programación de vacaciones
procedimiento de novedades adminitrativas o reporte de novedades</t>
  </si>
  <si>
    <t>Informe semestral</t>
  </si>
  <si>
    <t>Elaborar y enviar al personal de planta un oficio en donde se genere la alerta del cumplimiento del periodo de vacaciones y la necesidad de solicitar su disfrute, teniendo en cuenta la normatividad aplicable y solicitando una respuesta por parte del personal</t>
  </si>
  <si>
    <t>Avance: Durante este trimestre se envío comunicado Programación de Vacaciones 2025-II, para conocimiento y fines pertinentes, de los colaboradores de la AND.</t>
  </si>
  <si>
    <t>JR-R1</t>
  </si>
  <si>
    <t xml:space="preserve"> Incumplimiento del debido proceso en el marco de la defensa judicial</t>
  </si>
  <si>
    <t>No llevar a cabo las acciones legales de manera correcta y oportuna durante la defensa judicial</t>
  </si>
  <si>
    <t>Posibilidad de afectación económica y reputacional para la Entidad, derivada de una condena desfavorable ocasionada por el incumplimiento del debido proceso en el marco de la defensa judicial, debido a la falta de realización oportuna y adecuada de las acciones legales correspondientes.</t>
  </si>
  <si>
    <t xml:space="preserve">El profesional Subdireción Jurídica verifica la implementación de los puntos de control identificados en el procedimiento de defensa judicial de la entidad en el marco de la gestión jurídica </t>
  </si>
  <si>
    <t>Identificar en el proceso de Gestión Jurídica asi como los procedimientos asociados a proceso judiciales, los puntos de control para la gestión jurídica de la AND</t>
  </si>
  <si>
    <t>Se cuenta con las siguientes herramientas de gestión para el control y seguimiento del proceso de gestión Jurídica:
1. Carta Descriptiva del proceso en la que se identifican los puntos de control
2. Procedimiento Prevención de daño antijurídico
3. Procedimiento Atención de Procesos Judiciales
4. Procedimiento Emisión de conceptos jurídicos
5. Formato control de solicitudes y asignación
En los procedimientos antes mencionados se establecen los puntos de control requeridos para la gestión jurídica de la Entidad</t>
  </si>
  <si>
    <t>Expedientes del proceso de defensa jurídica</t>
  </si>
  <si>
    <t>Brindar el acompañamiento y representación ante las diligencias  que han sido requeridas durante la vigencia, en el marco del procedimiento de defensa judicial de la entidad</t>
  </si>
  <si>
    <t xml:space="preserve">Profesionales asignado por la subdirección Jurídica  </t>
  </si>
  <si>
    <t xml:space="preserve">Reporte:  La Entidad da cumplimiento a la solicitud mediante el acompañamiento permanente y la representación jurídica en las diligencias que son requeridas durante la respectiva vigencia, en el marco de los procesos y actuaciones que hacen parte del procedimiento de defensa judicial, llevando los procesos a control del comite de conciliacio y defensa judicial. 
Dicho acompañamiento se realizo con la intervención en las actuaciones procesales de los procesos vigentes de conformidad con las competencias asignadas y la normatividad vigente.
Evidencia: 
1.Expedientes de procesos judiciales  
2.Control de actas de sesión del comite de  conciliación </t>
  </si>
  <si>
    <t xml:space="preserve">Se evidencia el avance de la implementación  el plan de manejo </t>
  </si>
  <si>
    <t>CT-R1</t>
  </si>
  <si>
    <t>Declaración de desierto de los procesos de selección de contratación</t>
  </si>
  <si>
    <t xml:space="preserve"> No concurrencia de proponentes o porque estos no cumplen con los requisitos habilitantes</t>
  </si>
  <si>
    <r>
      <rPr>
        <sz val="11"/>
        <rFont val="Calibri (Cuerpo)"/>
      </rPr>
      <t>Posibilidad de afectación económica y reputacional al no</t>
    </r>
    <r>
      <rPr>
        <sz val="11"/>
        <rFont val="Calibri"/>
        <family val="2"/>
        <scheme val="minor"/>
      </rPr>
      <t xml:space="preserve"> adquirir los bienes y servicios que la Entidad requiere por declaración de desierto de los procesos de selección de contratación, debido a la no concurrencia de proponentes o porque estos no cumplen con los requisitos habilitantes</t>
    </r>
  </si>
  <si>
    <t>El responsable de la solicitud del contrato en la Entidad realiza un estudio del sector y estructuración del proceso contractual que permita conocer los posibles proponentes que hay en el mercado</t>
  </si>
  <si>
    <t xml:space="preserve">Revisión de documentación precontractual atraves de correo y/o comites de contratación </t>
  </si>
  <si>
    <t xml:space="preserve">Correos enviados y/o actas de comité </t>
  </si>
  <si>
    <t>Bimensual</t>
  </si>
  <si>
    <t>Implementar una mesa técnica de revisión del proceso contractual en los casos en que se generen observaciones sobre el 30% de los requisitos técnicos sin perjuicio que según el tema se defina realizarla</t>
  </si>
  <si>
    <t>Profesional Jurídica</t>
  </si>
  <si>
    <r>
      <rPr>
        <sz val="11"/>
        <color rgb="FF000000"/>
        <rFont val="Calibri"/>
        <family val="2"/>
        <scheme val="minor"/>
      </rPr>
      <t xml:space="preserve">Reporte: Implementando la mesa tecnica desde la radicación del proceso contractual se procede con la asignación de un abogado responsable, quien realiza la revisión integral de los documentos presentados.
En desarrollo de dicha revisión, el abogado procede a efectuar los ajustes que correspondan y, de ser necesario, genera la devolución de la documentación a través del correo electrónico institucional, indicando de manera clara las observaciones y ajustes pertinentes para su corrección. 
</t>
    </r>
    <r>
      <rPr>
        <b/>
        <sz val="11"/>
        <color rgb="FF000000"/>
        <rFont val="Calibri"/>
        <family val="2"/>
        <scheme val="minor"/>
      </rPr>
      <t xml:space="preserve">Evidencia: 
</t>
    </r>
    <r>
      <rPr>
        <sz val="11"/>
        <color rgb="FF000000"/>
        <rFont val="Calibri"/>
        <family val="2"/>
        <scheme val="minor"/>
      </rPr>
      <t>1. Matriz de asignación de procesos para revisión y observación de abogados. 
2.Correos enviados con las revisiones realizadas. /</t>
    </r>
  </si>
  <si>
    <t>CT-R2</t>
  </si>
  <si>
    <t xml:space="preserve">Incumplimiento parcial o total del contratista </t>
  </si>
  <si>
    <t>Falta de seguimiento por parte de la supervisión del contrato</t>
  </si>
  <si>
    <r>
      <rPr>
        <sz val="11"/>
        <rFont val="Calibri (Cuerpo)"/>
      </rPr>
      <t>Posibilidad de afectación económica y reputacional por el</t>
    </r>
    <r>
      <rPr>
        <sz val="11"/>
        <rFont val="Calibri"/>
        <family val="2"/>
        <scheme val="minor"/>
      </rPr>
      <t xml:space="preserve">  incumplimiento de la Entidad en la prestación del servicio así como imposición de multas y sanciones o declaratorias de incumplimiento para la Agencia, por el incumplimiento parcial o total del contratista debido a la falta de seguimiento por parte de la supervisión del contrato</t>
    </r>
  </si>
  <si>
    <t xml:space="preserve">El profesional designado por la subdirección juridica  socializara la designación de supervisionesy documentacion pertinente para el ejecicio para recordar las obligaciones inherentes a la supervisión </t>
  </si>
  <si>
    <t xml:space="preserve">Socializacion dedesignación de supervisiones a areas.
Formato informe de supervisión (CT.FT.19)
</t>
  </si>
  <si>
    <t xml:space="preserve">CT.GU.01. GUÍA PARA LA SUPERVISIÓN E INTERVENTORÍA DE CONTRATOS Y CONVENIOS
</t>
  </si>
  <si>
    <t>Implementar el plan de mejoramiento con los supervisores para mejorar el proceso de gestión contractual</t>
  </si>
  <si>
    <t>Supervisores de contratos</t>
  </si>
  <si>
    <r>
      <rPr>
        <sz val="11"/>
        <color rgb="FF000000"/>
        <rFont val="Calibri"/>
        <family val="2"/>
        <scheme val="minor"/>
      </rPr>
      <t xml:space="preserve">Reporte:Durante el segundo semestre del 2025 se efectuo la modificación y actualización de la Guía de Supervisión vigente, se incorporó ajustes y lineamientos dirigidos a los supervisores, con el propósito de mejorar la aplicación de los procedimientos contractuales, estandarizar criterios de supervisión y prevenir observaciones durante la ejecución de los contratos.
Se realizaron las diferentes de designación de supervisión a traves de oficios 
</t>
    </r>
    <r>
      <rPr>
        <b/>
        <sz val="11"/>
        <color rgb="FF000000"/>
        <rFont val="Calibri"/>
        <family val="2"/>
        <scheme val="minor"/>
      </rPr>
      <t xml:space="preserve">Evidencia: 
</t>
    </r>
    <r>
      <rPr>
        <sz val="11"/>
        <color rgb="FF000000"/>
        <rFont val="Calibri"/>
        <family val="2"/>
        <scheme val="minor"/>
      </rPr>
      <t>1.modificación de la Guia de supervisión 
2.solicitudes de designación de supervidores y apoyo a la supervisión</t>
    </r>
  </si>
  <si>
    <t xml:space="preserve">Realizar auditoría y seguimiento al plan de mejoramiento para verificar el cumplimiento de este por parte de los supervisores </t>
  </si>
  <si>
    <t>Profesional de control interno</t>
  </si>
  <si>
    <r>
      <rPr>
        <sz val="11"/>
        <color rgb="FF000000"/>
        <rFont val="Calibri"/>
        <family val="2"/>
        <scheme val="minor"/>
      </rPr>
      <t xml:space="preserve">Reporte: En atencion a la aprobacion de modificacion de la guia de supervision se socializo con los integrantes del comité de gestion y desempeño, pendiente socializacion e implementacion de la guia. 
</t>
    </r>
    <r>
      <rPr>
        <b/>
        <sz val="11"/>
        <color rgb="FF000000"/>
        <rFont val="Calibri"/>
        <family val="2"/>
        <scheme val="minor"/>
      </rPr>
      <t>Evidencia</t>
    </r>
    <r>
      <rPr>
        <sz val="11"/>
        <color rgb="FF000000"/>
        <rFont val="Calibri"/>
        <family val="2"/>
        <scheme val="minor"/>
      </rPr>
      <t>: correo de solicitud de aprobación del comite de gestión y desempeño de la aprobación y modificación de la guia</t>
    </r>
  </si>
  <si>
    <t>CT-R3</t>
  </si>
  <si>
    <t>No lograr la liquidación de los contratos de prestación de servcios en los cuales queden saldos por ejecutar, durante la etapa máxima legal establecida</t>
  </si>
  <si>
    <t xml:space="preserve"> Falta de gestión por parte del supervisor para la liquidación de mutuo acuerdo del contrato </t>
  </si>
  <si>
    <r>
      <rPr>
        <sz val="11"/>
        <rFont val="Calibri (Cuerpo)"/>
      </rPr>
      <t xml:space="preserve">Posibilidad de afectación económica y reputacional por </t>
    </r>
    <r>
      <rPr>
        <sz val="11"/>
        <rFont val="Calibri"/>
        <family val="2"/>
        <scheme val="minor"/>
      </rPr>
      <t xml:space="preserve">perder competencia para liquidar contratos de prestación de servicios en los cuales queden saldos por ejecutar, teniendo que acudir a la via judicial y/o no poder realizar la liberación de saldos correspondientes, por no lograr la liquidación de los contratos durante la etapa máxima legal establecida, debido a la falta de gestión por parte del supervisor para la liquidación de mutuo acuerdo del contrato </t>
    </r>
  </si>
  <si>
    <t>El profesional subdirección juridica apoyará la proyección y gestión de actas de liquidación de las areas con el fin de garantizar la debida liquidación.</t>
  </si>
  <si>
    <t xml:space="preserve">Comunicaciones con areas para la debida liquidación </t>
  </si>
  <si>
    <t>Correos soportes</t>
  </si>
  <si>
    <t>cuando se requiera</t>
  </si>
  <si>
    <t>Sin Documentar</t>
  </si>
  <si>
    <t>N.A.</t>
  </si>
  <si>
    <r>
      <rPr>
        <sz val="11"/>
        <color rgb="FF000000"/>
        <rFont val="Calibri"/>
        <family val="2"/>
        <scheme val="minor"/>
      </rPr>
      <t xml:space="preserve">Reporte: Se realizo circular No 005 de 2025 con los lineamiento de supervisión y liquidación de contratos, relacion de supervisiones y procedimiento liquidación contractual, a la fecha se encuentran en tramite de liquidación de contratos. 
</t>
    </r>
    <r>
      <rPr>
        <b/>
        <sz val="11"/>
        <color rgb="FF000000"/>
        <rFont val="Calibri"/>
        <family val="2"/>
        <scheme val="minor"/>
      </rPr>
      <t>Evidencia:</t>
    </r>
    <r>
      <rPr>
        <sz val="11"/>
        <color rgb="FF000000"/>
        <rFont val="Calibri"/>
        <family val="2"/>
        <scheme val="minor"/>
      </rPr>
      <t xml:space="preserve"> Circular 005 y procedimiento liquidación contractual </t>
    </r>
  </si>
  <si>
    <t>El profesional de la subdirección Juridica da a conocer de manera continua las guias, manuales y documentos internos en los cuales se describa la labor de supervisión</t>
  </si>
  <si>
    <t xml:space="preserve">Comunicaciones o socializaciones de guias, manuelaes y/ o documentos internos </t>
  </si>
  <si>
    <t>Circulares soporte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</si>
</sst>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sz val="11"/>
      <color theme="1"/>
      <name val="Arial Narrow"/>
      <family val="2"/>
    </font>
    <font>
      <b/>
      <sz val="11"/>
      <color theme="1"/>
      <name val="Calibri"/>
      <family val="2"/>
    </font>
    <font>
      <sz val="14"/>
      <color theme="1"/>
      <name val="Arial Narrow"/>
      <family val="2"/>
    </font>
    <font>
      <b/>
      <sz val="18"/>
      <color theme="1"/>
      <name val="Arial Narrow"/>
      <family val="2"/>
    </font>
    <font>
      <b/>
      <sz val="20"/>
      <color theme="0"/>
      <name val="Calibri"/>
      <family val="2"/>
      <scheme val="minor"/>
    </font>
    <font>
      <b/>
      <sz val="11"/>
      <color theme="1"/>
      <name val="Arial Narrow"/>
      <family val="2"/>
    </font>
    <font>
      <sz val="11"/>
      <name val="Calibri"/>
      <family val="2"/>
      <scheme val="minor"/>
    </font>
    <font>
      <sz val="11"/>
      <name val="Calibri"/>
      <family val="2"/>
    </font>
    <font>
      <sz val="11"/>
      <color rgb="FF000000"/>
      <name val="Calibri"/>
      <family val="2"/>
      <scheme val="minor"/>
    </font>
    <font>
      <b/>
      <sz val="11"/>
      <color rgb="FF000000"/>
      <name val="Calibri"/>
      <family val="2"/>
      <scheme val="minor"/>
    </font>
    <font>
      <sz val="11"/>
      <name val="Calibri (Cuerpo)"/>
    </font>
    <font>
      <b/>
      <sz val="11"/>
      <name val="Calibri"/>
      <family val="2"/>
      <scheme val="minor"/>
    </font>
    <font>
      <sz val="11"/>
      <color rgb="FF000000"/>
      <name val="Arial Narrow"/>
      <family val="2"/>
    </font>
    <font>
      <sz val="11"/>
      <color rgb="FFE26B0A"/>
      <name val="Calibri"/>
      <family val="2"/>
      <scheme val="minor"/>
    </font>
    <font>
      <sz val="11"/>
      <color rgb="FF000000"/>
      <name val="Calibri (Cuerpo)"/>
    </font>
    <font>
      <b/>
      <sz val="11"/>
      <color rgb="FF000000"/>
      <name val="Arial Narrow"/>
      <family val="2"/>
    </font>
    <font>
      <b/>
      <sz val="11"/>
      <color rgb="FF00B050"/>
      <name val="Calibri"/>
      <family val="2"/>
      <scheme val="minor"/>
    </font>
    <font>
      <sz val="11"/>
      <color rgb="FF000000"/>
      <name val="Calibri"/>
      <family val="2"/>
    </font>
    <font>
      <b/>
      <sz val="11"/>
      <color rgb="FF000000"/>
      <name val="Calibri"/>
      <family val="2"/>
    </font>
    <font>
      <sz val="11"/>
      <color rgb="FFFF0000"/>
      <name val="Calibri"/>
      <family val="2"/>
    </font>
    <font>
      <b/>
      <sz val="11"/>
      <color rgb="FFFF0000"/>
      <name val="Calibri"/>
      <family val="2"/>
      <scheme val="minor"/>
    </font>
    <font>
      <sz val="11"/>
      <color rgb="FF00B050"/>
      <name val="Calibri"/>
      <family val="2"/>
      <scheme val="minor"/>
    </font>
    <font>
      <sz val="11"/>
      <name val="Arial Narrow"/>
      <family val="2"/>
    </font>
    <font>
      <sz val="11"/>
      <color theme="9" tint="-0.249977111117893"/>
      <name val="Calibri"/>
      <family val="2"/>
      <scheme val="minor"/>
    </font>
    <font>
      <b/>
      <sz val="9"/>
      <color rgb="FF000000"/>
      <name val="Tahoma"/>
      <family val="2"/>
    </font>
    <font>
      <sz val="9"/>
      <color rgb="FF000000"/>
      <name val="Tahoma"/>
      <family val="2"/>
    </font>
    <font>
      <b/>
      <sz val="9"/>
      <color indexed="81"/>
      <name val="Tahoma"/>
      <family val="2"/>
    </font>
    <font>
      <sz val="9"/>
      <color indexed="81"/>
      <name val="Tahoma"/>
      <family val="2"/>
    </font>
    <font>
      <b/>
      <sz val="16"/>
      <name val="Verdana"/>
      <family val="2"/>
    </font>
  </fonts>
  <fills count="12">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499984740745262"/>
        <bgColor indexed="64"/>
      </patternFill>
    </fill>
    <fill>
      <patternFill patternType="solid">
        <fgColor rgb="FF002060"/>
        <bgColor indexed="64"/>
      </patternFill>
    </fill>
    <fill>
      <patternFill patternType="solid">
        <fgColor theme="7" tint="-0.249977111117893"/>
        <bgColor indexed="64"/>
      </patternFill>
    </fill>
    <fill>
      <patternFill patternType="solid">
        <fgColor rgb="FF00B050"/>
        <bgColor indexed="64"/>
      </patternFill>
    </fill>
    <fill>
      <patternFill patternType="solid">
        <fgColor rgb="FF00B050"/>
        <bgColor rgb="FF000000"/>
      </patternFill>
    </fill>
    <fill>
      <patternFill patternType="solid">
        <fgColor rgb="FF92D050"/>
        <bgColor rgb="FF000000"/>
      </patternFill>
    </fill>
    <fill>
      <patternFill patternType="solid">
        <fgColor theme="3" tint="0.79998168889431442"/>
        <bgColor indexed="64"/>
      </patternFill>
    </fill>
    <fill>
      <patternFill patternType="solid">
        <fgColor theme="9"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dashed">
        <color theme="9" tint="-0.24994659260841701"/>
      </left>
      <right/>
      <top/>
      <bottom style="dashed">
        <color theme="9" tint="-0.24994659260841701"/>
      </bottom>
      <diagonal/>
    </border>
    <border>
      <left style="dashed">
        <color rgb="FFE26B0A"/>
      </left>
      <right style="dashed">
        <color rgb="FFE26B0A"/>
      </right>
      <top style="dashed">
        <color theme="9" tint="-0.24994659260841701"/>
      </top>
      <bottom/>
      <diagonal/>
    </border>
    <border>
      <left style="dashed">
        <color rgb="FFFF9900"/>
      </left>
      <right style="dashed">
        <color rgb="FFFF9900"/>
      </right>
      <top style="dashed">
        <color rgb="FFFF9900"/>
      </top>
      <bottom style="dashed">
        <color theme="9" tint="-0.249977111117893"/>
      </bottom>
      <diagonal/>
    </border>
    <border>
      <left/>
      <right style="thin">
        <color indexed="64"/>
      </right>
      <top style="thin">
        <color indexed="64"/>
      </top>
      <bottom style="thin">
        <color indexed="64"/>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style="dashed">
        <color rgb="FFFF9900"/>
      </left>
      <right style="dashed">
        <color rgb="FFFF9900"/>
      </right>
      <top style="dashed">
        <color theme="9" tint="-0.249977111117893"/>
      </top>
      <bottom style="dashed">
        <color theme="9" tint="-0.249977111117893"/>
      </bottom>
      <diagonal/>
    </border>
    <border>
      <left/>
      <right style="dashed">
        <color rgb="FFE26B0A"/>
      </right>
      <top style="dashed">
        <color theme="9" tint="-0.24994659260841701"/>
      </top>
      <bottom/>
      <diagonal/>
    </border>
    <border>
      <left style="dashed">
        <color rgb="FFE26B0A"/>
      </left>
      <right style="dashed">
        <color rgb="FFE26B0A"/>
      </right>
      <top style="dashed">
        <color rgb="FFE26B0A"/>
      </top>
      <bottom/>
      <diagonal/>
    </border>
    <border>
      <left style="dashed">
        <color rgb="FFE26B0A"/>
      </left>
      <right/>
      <top/>
      <bottom/>
      <diagonal/>
    </border>
    <border>
      <left/>
      <right style="dashed">
        <color rgb="FFE26B0A"/>
      </right>
      <top/>
      <bottom/>
      <diagonal/>
    </border>
    <border>
      <left style="dashed">
        <color rgb="FFE26B0A"/>
      </left>
      <right/>
      <top style="dashed">
        <color rgb="FFE26B0A"/>
      </top>
      <bottom/>
      <diagonal/>
    </border>
    <border>
      <left style="dashed">
        <color theme="9" tint="-0.24994659260841701"/>
      </left>
      <right/>
      <top style="dashed">
        <color theme="9" tint="-0.24994659260841701"/>
      </top>
      <bottom/>
      <diagonal/>
    </border>
    <border>
      <left/>
      <right style="thin">
        <color indexed="64"/>
      </right>
      <top style="thin">
        <color indexed="64"/>
      </top>
      <bottom/>
      <diagonal/>
    </border>
    <border>
      <left style="dashed">
        <color rgb="FFFF9900"/>
      </left>
      <right/>
      <top style="dashed">
        <color rgb="FFFF9900"/>
      </top>
      <bottom style="dashed">
        <color theme="9" tint="-0.24994659260841701"/>
      </bottom>
      <diagonal/>
    </border>
    <border>
      <left style="dashed">
        <color rgb="FFFF9900"/>
      </left>
      <right style="thin">
        <color indexed="64"/>
      </right>
      <top style="dashed">
        <color theme="9" tint="-0.249977111117893"/>
      </top>
      <bottom style="dashed">
        <color theme="9" tint="-0.249977111117893"/>
      </bottom>
      <diagonal/>
    </border>
    <border>
      <left style="dashed">
        <color rgb="FFFF9900"/>
      </left>
      <right/>
      <top style="dashed">
        <color theme="9" tint="-0.24994659260841701"/>
      </top>
      <bottom style="dashed">
        <color theme="9" tint="-0.24994659260841701"/>
      </bottom>
      <diagonal/>
    </border>
    <border>
      <left style="dashed">
        <color rgb="FFFF9900"/>
      </left>
      <right/>
      <top style="dashed">
        <color theme="9" tint="-0.24994659260841701"/>
      </top>
      <bottom/>
      <diagonal/>
    </border>
    <border>
      <left style="dashed">
        <color rgb="FFFF9900"/>
      </left>
      <right/>
      <top/>
      <bottom style="dashed">
        <color rgb="FFFF9900"/>
      </bottom>
      <diagonal/>
    </border>
    <border>
      <left/>
      <right style="dashed">
        <color theme="9" tint="-0.24994659260841701"/>
      </right>
      <top/>
      <bottom style="dashed">
        <color theme="9" tint="-0.24994659260841701"/>
      </bottom>
      <diagonal/>
    </border>
    <border>
      <left style="dashed">
        <color theme="9" tint="-0.24994659260841701"/>
      </left>
      <right style="dashed">
        <color theme="9" tint="-0.24994659260841701"/>
      </right>
      <top style="dashed">
        <color theme="9" tint="-0.249977111117893"/>
      </top>
      <bottom style="dashed">
        <color theme="9" tint="-0.249977111117893"/>
      </bottom>
      <diagonal/>
    </border>
    <border>
      <left style="thin">
        <color indexed="64"/>
      </left>
      <right style="thin">
        <color indexed="64"/>
      </right>
      <top/>
      <bottom style="thin">
        <color indexed="64"/>
      </bottom>
      <diagonal/>
    </border>
    <border>
      <left style="thin">
        <color indexed="64"/>
      </left>
      <right style="thin">
        <color indexed="64"/>
      </right>
      <top style="dashed">
        <color theme="9" tint="-0.249977111117893"/>
      </top>
      <bottom style="dashed">
        <color theme="9" tint="-0.249977111117893"/>
      </bottom>
      <diagonal/>
    </border>
    <border>
      <left style="thin">
        <color indexed="64"/>
      </left>
      <right style="thin">
        <color indexed="64"/>
      </right>
      <top style="dashed">
        <color theme="9" tint="-0.249977111117893"/>
      </top>
      <bottom/>
      <diagonal/>
    </border>
    <border>
      <left style="dashed">
        <color theme="9" tint="-0.249977111117893"/>
      </left>
      <right style="dashed">
        <color theme="9" tint="-0.249977111117893"/>
      </right>
      <top style="dashed">
        <color theme="9" tint="-0.249977111117893"/>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dashed">
        <color theme="9" tint="-0.24994659260841701"/>
      </left>
      <right style="dashed">
        <color theme="9" tint="-0.24994659260841701"/>
      </right>
      <top/>
      <bottom style="dashed">
        <color theme="9" tint="-0.249977111117893"/>
      </bottom>
      <diagonal/>
    </border>
    <border>
      <left style="dashed">
        <color theme="9" tint="-0.24994659260841701"/>
      </left>
      <right style="dashed">
        <color theme="9" tint="-0.24994659260841701"/>
      </right>
      <top/>
      <bottom style="dashed">
        <color rgb="FFFF9900"/>
      </bottom>
      <diagonal/>
    </border>
    <border>
      <left style="dashed">
        <color theme="9" tint="-0.249977111117893"/>
      </left>
      <right style="dashed">
        <color theme="9" tint="-0.249977111117893"/>
      </right>
      <top/>
      <bottom/>
      <diagonal/>
    </border>
    <border>
      <left/>
      <right style="dashed">
        <color theme="9" tint="-0.24994659260841701"/>
      </right>
      <top/>
      <bottom/>
      <diagonal/>
    </border>
    <border>
      <left style="dashed">
        <color rgb="FFFF9900"/>
      </left>
      <right style="dashed">
        <color rgb="FFFF9900"/>
      </right>
      <top style="dashed">
        <color theme="9" tint="-0.24994659260841701"/>
      </top>
      <bottom style="dashed">
        <color rgb="FFFF9900"/>
      </bottom>
      <diagonal/>
    </border>
    <border>
      <left style="dashed">
        <color theme="9" tint="-0.249977111117893"/>
      </left>
      <right style="dashed">
        <color theme="9" tint="-0.249977111117893"/>
      </right>
      <top/>
      <bottom style="dashed">
        <color theme="9" tint="-0.249977111117893"/>
      </bottom>
      <diagonal/>
    </border>
    <border>
      <left style="dashed">
        <color theme="9" tint="-0.24994659260841701"/>
      </left>
      <right style="dashed">
        <color theme="9" tint="-0.24994659260841701"/>
      </right>
      <top style="dashed">
        <color theme="9" tint="-0.24994659260841701"/>
      </top>
      <bottom style="dashed">
        <color theme="9"/>
      </bottom>
      <diagonal/>
    </border>
    <border>
      <left/>
      <right/>
      <top style="dashed">
        <color theme="9"/>
      </top>
      <bottom style="dashed">
        <color theme="9"/>
      </bottom>
      <diagonal/>
    </border>
    <border>
      <left style="dashed">
        <color theme="9" tint="-0.24994659260841701"/>
      </left>
      <right style="dashed">
        <color theme="9" tint="-0.24994659260841701"/>
      </right>
      <top style="dashed">
        <color theme="9"/>
      </top>
      <bottom style="dashed">
        <color theme="9"/>
      </bottom>
      <diagonal/>
    </border>
    <border>
      <left/>
      <right style="dashed">
        <color theme="9"/>
      </right>
      <top style="dashed">
        <color theme="9"/>
      </top>
      <bottom style="dashed">
        <color theme="9"/>
      </bottom>
      <diagonal/>
    </border>
    <border>
      <left/>
      <right style="dashed">
        <color rgb="FFE26B0A"/>
      </right>
      <top style="dashed">
        <color rgb="FFE26B0A"/>
      </top>
      <bottom style="dashed">
        <color rgb="FFE26B0A"/>
      </bottom>
      <diagonal/>
    </border>
    <border>
      <left/>
      <right style="thin">
        <color indexed="64"/>
      </right>
      <top/>
      <bottom/>
      <diagonal/>
    </border>
    <border>
      <left style="dashed">
        <color theme="9" tint="-0.24994659260841701"/>
      </left>
      <right style="thin">
        <color indexed="64"/>
      </right>
      <top style="dashed">
        <color theme="9" tint="-0.24994659260841701"/>
      </top>
      <bottom/>
      <diagonal/>
    </border>
    <border>
      <left style="thin">
        <color indexed="64"/>
      </left>
      <right style="thin">
        <color indexed="64"/>
      </right>
      <top style="dashed">
        <color rgb="FFFF9900"/>
      </top>
      <bottom/>
      <diagonal/>
    </border>
    <border>
      <left style="thin">
        <color indexed="64"/>
      </left>
      <right style="thin">
        <color indexed="64"/>
      </right>
      <top/>
      <bottom style="dashed">
        <color rgb="FFFF9900"/>
      </bottom>
      <diagonal/>
    </border>
    <border>
      <left style="thin">
        <color indexed="64"/>
      </left>
      <right style="thin">
        <color indexed="64"/>
      </right>
      <top style="thin">
        <color indexed="64"/>
      </top>
      <bottom style="dashed">
        <color rgb="FFFF9900"/>
      </bottom>
      <diagonal/>
    </border>
    <border>
      <left style="dashed">
        <color theme="9" tint="-0.24994659260841701"/>
      </left>
      <right style="thin">
        <color indexed="64"/>
      </right>
      <top style="thin">
        <color indexed="64"/>
      </top>
      <bottom style="dashed">
        <color theme="9" tint="-0.24994659260841701"/>
      </bottom>
      <diagonal/>
    </border>
    <border>
      <left style="dashed">
        <color theme="9" tint="-0.24994659260841701"/>
      </left>
      <right style="thin">
        <color indexed="64"/>
      </right>
      <top/>
      <bottom style="dashed">
        <color theme="9" tint="-0.24994659260841701"/>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404">
    <xf numFmtId="0" fontId="0" fillId="0" borderId="0" xfId="0"/>
    <xf numFmtId="0" fontId="6" fillId="0" borderId="0" xfId="0" applyFont="1" applyAlignment="1">
      <alignment horizontal="center"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xf numFmtId="0" fontId="6" fillId="2" borderId="0" xfId="0" applyFont="1" applyFill="1" applyAlignment="1">
      <alignment horizontal="center"/>
    </xf>
    <xf numFmtId="9" fontId="6" fillId="2" borderId="0" xfId="0" applyNumberFormat="1" applyFont="1" applyFill="1"/>
    <xf numFmtId="0" fontId="6" fillId="0" borderId="0" xfId="0" applyFont="1"/>
    <xf numFmtId="0" fontId="7" fillId="3" borderId="0" xfId="0" applyFont="1" applyFill="1" applyAlignment="1">
      <alignment horizontal="left" vertical="center"/>
    </xf>
    <xf numFmtId="0" fontId="8" fillId="2" borderId="0" xfId="0" applyFont="1" applyFill="1" applyAlignment="1" applyProtection="1">
      <alignment horizontal="left" vertical="center"/>
      <protection locked="0"/>
    </xf>
    <xf numFmtId="0" fontId="6" fillId="2" borderId="0" xfId="0" applyFont="1" applyFill="1" applyAlignment="1">
      <alignment horizontal="left" vertical="center"/>
    </xf>
    <xf numFmtId="0" fontId="9" fillId="2" borderId="0" xfId="0" applyFont="1" applyFill="1" applyAlignment="1">
      <alignment vertical="center"/>
    </xf>
    <xf numFmtId="0" fontId="2" fillId="4" borderId="1" xfId="0" applyFont="1" applyFill="1" applyBorder="1" applyAlignment="1">
      <alignment vertical="center" wrapText="1"/>
    </xf>
    <xf numFmtId="0" fontId="7" fillId="2" borderId="2" xfId="0" applyFont="1" applyFill="1" applyBorder="1" applyAlignment="1">
      <alignment vertical="center" wrapText="1"/>
    </xf>
    <xf numFmtId="0" fontId="2" fillId="5" borderId="3" xfId="0" applyFont="1" applyFill="1" applyBorder="1" applyAlignment="1">
      <alignment vertical="center"/>
    </xf>
    <xf numFmtId="9" fontId="2" fillId="5" borderId="3" xfId="0" applyNumberFormat="1" applyFont="1" applyFill="1" applyBorder="1" applyAlignment="1">
      <alignment vertical="center"/>
    </xf>
    <xf numFmtId="0" fontId="2" fillId="7" borderId="8" xfId="0" applyFont="1" applyFill="1" applyBorder="1" applyAlignment="1">
      <alignment horizontal="center" vertical="center" wrapText="1"/>
    </xf>
    <xf numFmtId="0" fontId="2" fillId="4" borderId="7" xfId="0" applyFont="1" applyFill="1" applyBorder="1" applyAlignment="1">
      <alignment horizontal="center" vertical="center" textRotation="90"/>
    </xf>
    <xf numFmtId="0" fontId="0" fillId="0" borderId="6" xfId="0" applyBorder="1" applyAlignment="1">
      <alignment horizontal="center" vertical="center" wrapText="1"/>
    </xf>
    <xf numFmtId="0" fontId="0" fillId="0" borderId="6" xfId="0" applyBorder="1" applyAlignment="1" applyProtection="1">
      <alignment horizontal="center" vertical="center" wrapText="1"/>
      <protection locked="0"/>
    </xf>
    <xf numFmtId="0" fontId="12" fillId="0" borderId="12" xfId="0" applyFont="1" applyBorder="1" applyAlignment="1">
      <alignment horizontal="center" vertical="center" wrapText="1"/>
    </xf>
    <xf numFmtId="0" fontId="12" fillId="0" borderId="6"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9" fontId="12" fillId="0" borderId="6" xfId="0" applyNumberFormat="1" applyFont="1" applyBorder="1" applyAlignment="1" applyProtection="1">
      <alignment horizontal="left" vertical="center" wrapText="1"/>
      <protection locked="0"/>
    </xf>
    <xf numFmtId="9" fontId="0" fillId="0" borderId="6" xfId="0" applyNumberFormat="1" applyBorder="1" applyAlignment="1" applyProtection="1">
      <alignment vertical="center" wrapText="1"/>
      <protection hidden="1"/>
    </xf>
    <xf numFmtId="0" fontId="4" fillId="0" borderId="6" xfId="0" applyFont="1" applyBorder="1" applyAlignment="1" applyProtection="1">
      <alignment horizontal="center" vertical="center"/>
      <protection hidden="1"/>
    </xf>
    <xf numFmtId="0" fontId="0" fillId="0" borderId="7" xfId="0" applyBorder="1" applyAlignment="1">
      <alignment horizontal="center" vertical="center"/>
    </xf>
    <xf numFmtId="0" fontId="12" fillId="0" borderId="7" xfId="0" applyFont="1" applyBorder="1" applyAlignment="1" applyProtection="1">
      <alignment vertical="center" wrapText="1"/>
      <protection locked="0"/>
    </xf>
    <xf numFmtId="0" fontId="13" fillId="2" borderId="7" xfId="0" applyFont="1" applyFill="1" applyBorder="1" applyAlignment="1" applyProtection="1">
      <alignment vertical="center" wrapText="1"/>
      <protection locked="0"/>
    </xf>
    <xf numFmtId="0" fontId="12" fillId="0" borderId="7" xfId="0" applyFont="1" applyBorder="1" applyAlignment="1" applyProtection="1">
      <alignment horizontal="center" vertical="center" wrapText="1"/>
      <protection locked="0"/>
    </xf>
    <xf numFmtId="0" fontId="0" fillId="0" borderId="7" xfId="0" applyBorder="1" applyAlignment="1" applyProtection="1">
      <alignment horizontal="center" vertical="center"/>
      <protection hidden="1"/>
    </xf>
    <xf numFmtId="0" fontId="0" fillId="0" borderId="7" xfId="0" applyBorder="1" applyAlignment="1" applyProtection="1">
      <alignment horizontal="center" vertical="center" textRotation="90"/>
      <protection locked="0"/>
    </xf>
    <xf numFmtId="9" fontId="0" fillId="0" borderId="7" xfId="0" applyNumberFormat="1" applyBorder="1" applyAlignment="1" applyProtection="1">
      <alignment horizontal="center" vertical="center"/>
      <protection hidden="1"/>
    </xf>
    <xf numFmtId="9" fontId="0" fillId="0" borderId="7" xfId="1" applyFont="1" applyBorder="1" applyAlignment="1">
      <alignment horizontal="center" vertical="center"/>
    </xf>
    <xf numFmtId="0" fontId="4" fillId="0" borderId="7" xfId="0" applyFont="1" applyBorder="1" applyAlignment="1" applyProtection="1">
      <alignment horizontal="center" vertical="center" textRotation="90" wrapText="1"/>
      <protection hidden="1"/>
    </xf>
    <xf numFmtId="9" fontId="0" fillId="0" borderId="6" xfId="0" applyNumberFormat="1" applyBorder="1" applyAlignment="1" applyProtection="1">
      <alignment horizontal="center" vertical="center"/>
      <protection hidden="1"/>
    </xf>
    <xf numFmtId="0" fontId="4" fillId="0" borderId="7" xfId="0" applyFont="1" applyBorder="1" applyAlignment="1" applyProtection="1">
      <alignment horizontal="center" vertical="center" textRotation="90"/>
      <protection hidden="1"/>
    </xf>
    <xf numFmtId="0" fontId="0" fillId="0" borderId="6" xfId="0" applyBorder="1" applyAlignment="1" applyProtection="1">
      <alignment horizontal="center" vertical="center" textRotation="90"/>
      <protection locked="0"/>
    </xf>
    <xf numFmtId="0" fontId="12" fillId="0" borderId="7" xfId="0" applyFont="1" applyBorder="1" applyAlignment="1" applyProtection="1">
      <alignment horizontal="left" vertical="center" wrapText="1"/>
      <protection locked="0"/>
    </xf>
    <xf numFmtId="14" fontId="14" fillId="0" borderId="7" xfId="0" applyNumberFormat="1" applyFont="1"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6" fillId="2" borderId="14" xfId="0" applyFont="1" applyFill="1" applyBorder="1" applyAlignment="1">
      <alignment vertical="center"/>
    </xf>
    <xf numFmtId="0" fontId="6" fillId="0" borderId="0" xfId="0" applyFont="1" applyAlignment="1">
      <alignment vertical="center"/>
    </xf>
    <xf numFmtId="0" fontId="0" fillId="0" borderId="7" xfId="0" applyBorder="1" applyAlignment="1" applyProtection="1">
      <alignment horizontal="center" vertical="center" wrapText="1"/>
      <protection locked="0"/>
    </xf>
    <xf numFmtId="0" fontId="12" fillId="0" borderId="6" xfId="0" applyFont="1" applyBorder="1" applyAlignment="1" applyProtection="1">
      <alignment vertical="center" wrapText="1"/>
      <protection locked="0"/>
    </xf>
    <xf numFmtId="0" fontId="12"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protection hidden="1"/>
    </xf>
    <xf numFmtId="9" fontId="0" fillId="0" borderId="15" xfId="0" applyNumberFormat="1" applyBorder="1" applyAlignment="1" applyProtection="1">
      <alignment horizontal="center" vertical="center"/>
      <protection hidden="1"/>
    </xf>
    <xf numFmtId="0" fontId="0" fillId="0" borderId="15" xfId="0" applyBorder="1" applyAlignment="1" applyProtection="1">
      <alignment horizontal="center" vertical="center" textRotation="90"/>
      <protection locked="0"/>
    </xf>
    <xf numFmtId="9" fontId="0" fillId="0" borderId="15" xfId="1" applyFont="1" applyBorder="1" applyAlignment="1">
      <alignment horizontal="center" vertical="center"/>
    </xf>
    <xf numFmtId="0" fontId="4" fillId="0" borderId="6" xfId="0" applyFont="1" applyBorder="1" applyAlignment="1" applyProtection="1">
      <alignment horizontal="center" vertical="center" textRotation="90" wrapText="1"/>
      <protection hidden="1"/>
    </xf>
    <xf numFmtId="0" fontId="4" fillId="0" borderId="6" xfId="0" applyFont="1" applyBorder="1" applyAlignment="1" applyProtection="1">
      <alignment horizontal="center" vertical="center" textRotation="90"/>
      <protection hidden="1"/>
    </xf>
    <xf numFmtId="0" fontId="0" fillId="0" borderId="16" xfId="0" applyBorder="1" applyAlignment="1" applyProtection="1">
      <alignment horizontal="center" vertical="center" textRotation="90"/>
      <protection locked="0"/>
    </xf>
    <xf numFmtId="0" fontId="6" fillId="0" borderId="14" xfId="0" applyFont="1" applyBorder="1"/>
    <xf numFmtId="0" fontId="14" fillId="0" borderId="18" xfId="0" applyFont="1" applyBorder="1" applyAlignment="1">
      <alignment horizontal="center" vertical="center" wrapText="1"/>
    </xf>
    <xf numFmtId="0" fontId="14" fillId="0" borderId="12" xfId="0" applyFont="1" applyBorder="1" applyAlignment="1">
      <alignment vertical="center" wrapText="1"/>
    </xf>
    <xf numFmtId="0" fontId="14" fillId="0" borderId="12" xfId="0" applyFont="1" applyBorder="1" applyAlignment="1">
      <alignment horizontal="left" vertical="center" wrapText="1"/>
    </xf>
    <xf numFmtId="0" fontId="14" fillId="0" borderId="12" xfId="0" applyFont="1" applyBorder="1" applyAlignment="1">
      <alignment horizontal="center" wrapText="1"/>
    </xf>
    <xf numFmtId="0" fontId="12" fillId="0" borderId="19" xfId="0" applyFont="1" applyBorder="1" applyAlignment="1">
      <alignment horizontal="center" vertical="center" wrapText="1"/>
    </xf>
    <xf numFmtId="9" fontId="14" fillId="0" borderId="12" xfId="0" applyNumberFormat="1" applyFont="1" applyBorder="1" applyAlignment="1">
      <alignment horizontal="center" vertical="center" wrapText="1"/>
    </xf>
    <xf numFmtId="0" fontId="17" fillId="9" borderId="12" xfId="0" applyFont="1" applyFill="1" applyBorder="1" applyAlignment="1">
      <alignment horizontal="center" vertical="center" wrapText="1"/>
    </xf>
    <xf numFmtId="0" fontId="14" fillId="0" borderId="12" xfId="0" applyFont="1" applyBorder="1" applyAlignment="1">
      <alignment horizontal="center" vertical="center"/>
    </xf>
    <xf numFmtId="0" fontId="12" fillId="0" borderId="20" xfId="0" applyFont="1" applyBorder="1" applyAlignment="1">
      <alignment vertical="center" wrapText="1"/>
    </xf>
    <xf numFmtId="0" fontId="12" fillId="0" borderId="15" xfId="0" applyFont="1" applyBorder="1" applyAlignment="1">
      <alignment vertical="center" wrapText="1"/>
    </xf>
    <xf numFmtId="0" fontId="12" fillId="0" borderId="0" xfId="0" applyFont="1" applyAlignment="1">
      <alignment vertical="center" wrapText="1"/>
    </xf>
    <xf numFmtId="0" fontId="14" fillId="0" borderId="15" xfId="0" applyFont="1" applyBorder="1" applyAlignment="1">
      <alignment vertical="center" wrapText="1"/>
    </xf>
    <xf numFmtId="0" fontId="14" fillId="0" borderId="21" xfId="0" applyFont="1" applyBorder="1" applyAlignment="1">
      <alignment horizontal="center" vertical="center" wrapText="1"/>
    </xf>
    <xf numFmtId="0" fontId="14" fillId="0" borderId="19" xfId="0" applyFont="1" applyBorder="1" applyAlignment="1">
      <alignment horizontal="center" vertical="center" textRotation="90"/>
    </xf>
    <xf numFmtId="0" fontId="14" fillId="0" borderId="12" xfId="0" applyFont="1" applyBorder="1" applyAlignment="1">
      <alignment horizontal="center" vertical="center" textRotation="90"/>
    </xf>
    <xf numFmtId="9" fontId="14" fillId="0" borderId="12" xfId="0" applyNumberFormat="1" applyFont="1" applyBorder="1" applyAlignment="1">
      <alignment horizontal="center" vertical="center"/>
    </xf>
    <xf numFmtId="0" fontId="17" fillId="9" borderId="12" xfId="0" applyFont="1" applyFill="1" applyBorder="1" applyAlignment="1">
      <alignment horizontal="center" vertical="center" textRotation="90" wrapText="1"/>
    </xf>
    <xf numFmtId="0" fontId="14" fillId="0" borderId="12" xfId="0" applyFont="1" applyBorder="1" applyAlignment="1">
      <alignment horizontal="center" vertical="center" wrapText="1"/>
    </xf>
    <xf numFmtId="14" fontId="14" fillId="0" borderId="12" xfId="0" applyNumberFormat="1" applyFont="1" applyBorder="1" applyAlignment="1">
      <alignment horizontal="center" vertical="center" wrapText="1"/>
    </xf>
    <xf numFmtId="0" fontId="18" fillId="0" borderId="12" xfId="0" applyFont="1" applyBorder="1"/>
    <xf numFmtId="0" fontId="19" fillId="0" borderId="22" xfId="0" applyFont="1" applyBorder="1" applyAlignment="1">
      <alignment horizontal="center" vertical="center"/>
    </xf>
    <xf numFmtId="0" fontId="18" fillId="0" borderId="17" xfId="0" applyFont="1" applyBorder="1"/>
    <xf numFmtId="9" fontId="0" fillId="0" borderId="6" xfId="0" applyNumberFormat="1" applyBorder="1" applyAlignment="1" applyProtection="1">
      <alignment horizontal="center" vertical="center" wrapText="1"/>
      <protection locked="0"/>
    </xf>
    <xf numFmtId="0" fontId="0" fillId="0" borderId="6" xfId="0" applyBorder="1" applyAlignment="1">
      <alignment horizontal="center" vertical="center"/>
    </xf>
    <xf numFmtId="9" fontId="0" fillId="0" borderId="6" xfId="1" applyFont="1" applyBorder="1" applyAlignment="1">
      <alignment horizontal="center" vertical="center"/>
    </xf>
    <xf numFmtId="0" fontId="12" fillId="3" borderId="7" xfId="0" applyFont="1" applyFill="1" applyBorder="1" applyAlignment="1" applyProtection="1">
      <alignment horizontal="left" vertical="center" wrapText="1"/>
      <protection locked="0"/>
    </xf>
    <xf numFmtId="0" fontId="6" fillId="2" borderId="14" xfId="0" applyFont="1" applyFill="1" applyBorder="1"/>
    <xf numFmtId="0" fontId="12" fillId="0" borderId="6" xfId="0" applyFont="1" applyBorder="1" applyAlignment="1" applyProtection="1">
      <alignment horizontal="left" vertical="center" wrapText="1"/>
      <protection locked="0"/>
    </xf>
    <xf numFmtId="0" fontId="12" fillId="0" borderId="8" xfId="0" applyFont="1" applyBorder="1" applyAlignment="1" applyProtection="1">
      <alignment vertical="center" wrapText="1"/>
      <protection locked="0"/>
    </xf>
    <xf numFmtId="0" fontId="0" fillId="0" borderId="23" xfId="0" applyBorder="1" applyAlignment="1" applyProtection="1">
      <alignment horizontal="center" vertical="center"/>
      <protection locked="0"/>
    </xf>
    <xf numFmtId="0" fontId="6" fillId="2" borderId="24" xfId="0" applyFont="1" applyFill="1" applyBorder="1"/>
    <xf numFmtId="0" fontId="0" fillId="0" borderId="6" xfId="0" applyBorder="1" applyAlignment="1" applyProtection="1">
      <alignment horizontal="center" vertical="center"/>
      <protection locked="0"/>
    </xf>
    <xf numFmtId="0" fontId="0" fillId="0" borderId="6" xfId="0" applyBorder="1" applyAlignment="1" applyProtection="1">
      <alignment vertical="center" wrapText="1"/>
      <protection locked="0"/>
    </xf>
    <xf numFmtId="0" fontId="0" fillId="0" borderId="7" xfId="0" applyBorder="1" applyAlignment="1" applyProtection="1">
      <alignment horizontal="left" vertical="center" wrapText="1"/>
      <protection locked="0"/>
    </xf>
    <xf numFmtId="0" fontId="0" fillId="3" borderId="5" xfId="0" applyFill="1" applyBorder="1" applyAlignment="1" applyProtection="1">
      <alignment horizontal="left" vertical="center" wrapText="1"/>
      <protection locked="0"/>
    </xf>
    <xf numFmtId="0" fontId="0" fillId="0" borderId="25" xfId="0" applyBorder="1" applyAlignment="1" applyProtection="1">
      <alignment horizontal="center" vertical="center"/>
      <protection locked="0"/>
    </xf>
    <xf numFmtId="0" fontId="0" fillId="0" borderId="23" xfId="0" applyBorder="1" applyAlignment="1">
      <alignment horizontal="center" vertical="center" wrapText="1"/>
    </xf>
    <xf numFmtId="0" fontId="0" fillId="0" borderId="27" xfId="0" applyBorder="1" applyAlignment="1" applyProtection="1">
      <alignment horizontal="center" vertical="center"/>
      <protection locked="0"/>
    </xf>
    <xf numFmtId="0" fontId="14" fillId="0" borderId="6" xfId="0" applyFont="1" applyBorder="1" applyAlignment="1">
      <alignment horizontal="center" vertical="center" wrapText="1"/>
    </xf>
    <xf numFmtId="0" fontId="0" fillId="0" borderId="7" xfId="0" applyBorder="1" applyAlignment="1" applyProtection="1">
      <alignment horizontal="justify" vertical="center" wrapText="1"/>
      <protection locked="0"/>
    </xf>
    <xf numFmtId="0" fontId="14" fillId="0" borderId="7" xfId="0" applyFont="1" applyBorder="1" applyAlignment="1" applyProtection="1">
      <alignment horizontal="justify" vertical="center"/>
      <protection locked="0"/>
    </xf>
    <xf numFmtId="0" fontId="12" fillId="0" borderId="7" xfId="0" applyFont="1" applyBorder="1" applyAlignment="1" applyProtection="1">
      <alignment horizontal="justify" vertical="center" wrapText="1"/>
      <protection locked="0"/>
    </xf>
    <xf numFmtId="0" fontId="0" fillId="0" borderId="8" xfId="0" applyBorder="1" applyAlignment="1" applyProtection="1">
      <alignment horizontal="center" vertical="center" wrapText="1"/>
      <protection locked="0"/>
    </xf>
    <xf numFmtId="0" fontId="0" fillId="0" borderId="7" xfId="0" applyBorder="1" applyAlignment="1" applyProtection="1">
      <alignment horizontal="justify" vertical="center"/>
      <protection locked="0"/>
    </xf>
    <xf numFmtId="0" fontId="14" fillId="0" borderId="7" xfId="0" applyFont="1" applyBorder="1" applyAlignment="1" applyProtection="1">
      <alignment horizontal="justify" vertical="center" wrapText="1"/>
      <protection locked="0"/>
    </xf>
    <xf numFmtId="0" fontId="14" fillId="0" borderId="6" xfId="0" applyFont="1" applyBorder="1" applyAlignment="1" applyProtection="1">
      <alignment horizontal="center" vertical="center" wrapText="1"/>
      <protection locked="0"/>
    </xf>
    <xf numFmtId="0" fontId="0" fillId="0" borderId="15" xfId="0" applyBorder="1" applyAlignment="1" applyProtection="1">
      <alignment horizontal="left" vertical="center" wrapText="1"/>
      <protection locked="0"/>
    </xf>
    <xf numFmtId="0" fontId="0" fillId="3" borderId="7" xfId="0" applyFill="1" applyBorder="1" applyAlignment="1" applyProtection="1">
      <alignment horizontal="left" vertical="center" wrapText="1"/>
      <protection locked="0"/>
    </xf>
    <xf numFmtId="0" fontId="14" fillId="0" borderId="7" xfId="0" applyFont="1" applyBorder="1" applyAlignment="1" applyProtection="1">
      <alignment horizontal="center" vertical="center" wrapText="1"/>
      <protection locked="0"/>
    </xf>
    <xf numFmtId="9" fontId="0" fillId="0" borderId="6" xfId="0" applyNumberFormat="1" applyBorder="1" applyAlignment="1" applyProtection="1">
      <alignment vertical="center" wrapText="1"/>
      <protection locked="0"/>
    </xf>
    <xf numFmtId="0" fontId="4" fillId="0" borderId="6" xfId="0" applyFont="1" applyBorder="1" applyAlignment="1" applyProtection="1">
      <alignment vertical="center" wrapText="1"/>
      <protection hidden="1"/>
    </xf>
    <xf numFmtId="0" fontId="4" fillId="0" borderId="6" xfId="0" applyFont="1" applyBorder="1" applyAlignment="1" applyProtection="1">
      <alignment vertical="center"/>
      <protection hidden="1"/>
    </xf>
    <xf numFmtId="0" fontId="0" fillId="0" borderId="6" xfId="0" applyBorder="1" applyAlignment="1">
      <alignment vertical="center"/>
    </xf>
    <xf numFmtId="0" fontId="0" fillId="0" borderId="15" xfId="0" applyBorder="1" applyAlignment="1" applyProtection="1">
      <alignment vertical="center" wrapText="1"/>
      <protection locked="0"/>
    </xf>
    <xf numFmtId="0" fontId="14" fillId="0" borderId="15" xfId="0" applyFont="1" applyBorder="1" applyAlignment="1" applyProtection="1">
      <alignment vertical="center" wrapText="1"/>
      <protection locked="0"/>
    </xf>
    <xf numFmtId="0" fontId="14" fillId="0" borderId="15" xfId="0" applyFont="1" applyBorder="1" applyAlignment="1" applyProtection="1">
      <alignment vertical="center"/>
      <protection locked="0"/>
    </xf>
    <xf numFmtId="0" fontId="0" fillId="0" borderId="6" xfId="0" applyBorder="1" applyAlignment="1" applyProtection="1">
      <alignment vertical="center"/>
      <protection hidden="1"/>
    </xf>
    <xf numFmtId="0" fontId="0" fillId="0" borderId="23" xfId="0" applyBorder="1" applyAlignment="1" applyProtection="1">
      <alignment vertical="center" textRotation="90"/>
      <protection locked="0"/>
    </xf>
    <xf numFmtId="0" fontId="0" fillId="0" borderId="6" xfId="0" applyBorder="1" applyAlignment="1" applyProtection="1">
      <alignment vertical="center" textRotation="90"/>
      <protection locked="0"/>
    </xf>
    <xf numFmtId="9" fontId="0" fillId="0" borderId="6" xfId="1" applyFont="1" applyBorder="1" applyAlignment="1">
      <alignment vertical="center"/>
    </xf>
    <xf numFmtId="0" fontId="4" fillId="0" borderId="6" xfId="0" applyFont="1" applyBorder="1" applyAlignment="1" applyProtection="1">
      <alignment vertical="center" textRotation="90" wrapText="1"/>
      <protection hidden="1"/>
    </xf>
    <xf numFmtId="9" fontId="0" fillId="0" borderId="6" xfId="0" applyNumberFormat="1" applyBorder="1" applyAlignment="1" applyProtection="1">
      <alignment vertical="center"/>
      <protection hidden="1"/>
    </xf>
    <xf numFmtId="0" fontId="4" fillId="0" borderId="6" xfId="0" applyFont="1" applyBorder="1" applyAlignment="1" applyProtection="1">
      <alignment vertical="center" textRotation="90"/>
      <protection hidden="1"/>
    </xf>
    <xf numFmtId="14" fontId="14" fillId="0" borderId="6" xfId="0" applyNumberFormat="1" applyFont="1" applyBorder="1" applyAlignment="1" applyProtection="1">
      <alignment vertical="center" wrapText="1"/>
      <protection locked="0"/>
    </xf>
    <xf numFmtId="9" fontId="0" fillId="0" borderId="6" xfId="1" applyFont="1" applyBorder="1" applyAlignment="1" applyProtection="1">
      <alignment horizontal="center" vertical="center"/>
      <protection hidden="1"/>
    </xf>
    <xf numFmtId="0" fontId="4" fillId="0" borderId="23" xfId="0" applyFont="1" applyBorder="1" applyAlignment="1" applyProtection="1">
      <alignment horizontal="center" vertical="center" textRotation="90" wrapText="1"/>
      <protection hidden="1"/>
    </xf>
    <xf numFmtId="0" fontId="4" fillId="0" borderId="15" xfId="0" applyFont="1" applyBorder="1" applyAlignment="1" applyProtection="1">
      <alignment horizontal="center" vertical="center" textRotation="90" wrapText="1"/>
      <protection hidden="1"/>
    </xf>
    <xf numFmtId="0" fontId="4" fillId="0" borderId="15" xfId="0" applyFont="1" applyBorder="1" applyAlignment="1" applyProtection="1">
      <alignment horizontal="center" vertical="center" textRotation="90"/>
      <protection hidden="1"/>
    </xf>
    <xf numFmtId="0" fontId="0" fillId="0" borderId="31" xfId="0" applyBorder="1" applyAlignment="1" applyProtection="1">
      <alignment horizontal="center" vertical="center" wrapText="1"/>
      <protection locked="0"/>
    </xf>
    <xf numFmtId="0" fontId="6" fillId="2" borderId="32" xfId="0" applyFont="1" applyFill="1" applyBorder="1" applyAlignment="1">
      <alignment vertical="center"/>
    </xf>
    <xf numFmtId="0" fontId="12" fillId="0" borderId="6" xfId="0" applyFont="1" applyBorder="1" applyAlignment="1">
      <alignment horizontal="center" vertical="center" wrapText="1"/>
    </xf>
    <xf numFmtId="0" fontId="16" fillId="0" borderId="7" xfId="0" applyFont="1" applyBorder="1" applyAlignment="1" applyProtection="1">
      <alignment horizontal="center" vertical="center" wrapText="1"/>
      <protection locked="0"/>
    </xf>
    <xf numFmtId="0" fontId="3" fillId="0" borderId="7" xfId="0" applyFont="1" applyBorder="1" applyAlignment="1" applyProtection="1">
      <alignment horizontal="justify" vertical="center" wrapText="1"/>
      <protection locked="0"/>
    </xf>
    <xf numFmtId="9" fontId="0" fillId="0" borderId="7" xfId="1" applyFont="1" applyFill="1" applyBorder="1" applyAlignment="1">
      <alignment horizontal="center" vertical="center"/>
    </xf>
    <xf numFmtId="0" fontId="14" fillId="0" borderId="7" xfId="0" applyFont="1" applyBorder="1" applyAlignment="1" applyProtection="1">
      <alignment horizontal="left" vertical="center" wrapText="1"/>
      <protection locked="0"/>
    </xf>
    <xf numFmtId="0" fontId="6" fillId="2" borderId="33" xfId="0" applyFont="1" applyFill="1" applyBorder="1"/>
    <xf numFmtId="0" fontId="6" fillId="2" borderId="1" xfId="0" applyFont="1" applyFill="1" applyBorder="1"/>
    <xf numFmtId="0" fontId="4" fillId="10" borderId="7" xfId="0" applyFont="1" applyFill="1" applyBorder="1" applyAlignment="1" applyProtection="1">
      <alignment horizontal="center" vertical="center" textRotation="90" wrapText="1"/>
      <protection hidden="1"/>
    </xf>
    <xf numFmtId="0" fontId="4" fillId="10" borderId="7" xfId="0" applyFont="1" applyFill="1" applyBorder="1" applyAlignment="1" applyProtection="1">
      <alignment horizontal="center" vertical="center" textRotation="90"/>
      <protection hidden="1"/>
    </xf>
    <xf numFmtId="0" fontId="6" fillId="0" borderId="34" xfId="0" applyFont="1" applyBorder="1"/>
    <xf numFmtId="0" fontId="6" fillId="0" borderId="1" xfId="0" applyFont="1" applyBorder="1"/>
    <xf numFmtId="0" fontId="6" fillId="0" borderId="35" xfId="0" applyFont="1" applyBorder="1"/>
    <xf numFmtId="0" fontId="0" fillId="0" borderId="0" xfId="0" applyAlignment="1">
      <alignment vertical="center" wrapText="1"/>
    </xf>
    <xf numFmtId="0" fontId="6" fillId="0" borderId="36" xfId="0" applyFont="1" applyBorder="1"/>
    <xf numFmtId="0" fontId="0" fillId="0" borderId="7" xfId="0" applyBorder="1" applyAlignment="1" applyProtection="1">
      <alignment vertical="center" wrapText="1"/>
      <protection locked="0"/>
    </xf>
    <xf numFmtId="0" fontId="0" fillId="0" borderId="37" xfId="0" applyBorder="1" applyAlignment="1" applyProtection="1">
      <alignment horizontal="center" vertical="center" wrapText="1"/>
      <protection locked="0"/>
    </xf>
    <xf numFmtId="0" fontId="14" fillId="0" borderId="6" xfId="0" applyFont="1" applyBorder="1" applyAlignment="1" applyProtection="1">
      <alignment vertical="center" wrapText="1"/>
      <protection locked="0"/>
    </xf>
    <xf numFmtId="0" fontId="14" fillId="0" borderId="8" xfId="0" applyFont="1" applyBorder="1" applyAlignment="1" applyProtection="1">
      <alignment vertical="center" wrapText="1"/>
      <protection locked="0"/>
    </xf>
    <xf numFmtId="0" fontId="14" fillId="0" borderId="4" xfId="0" applyFont="1" applyBorder="1" applyAlignment="1" applyProtection="1">
      <alignment horizontal="justify" vertical="center" wrapText="1"/>
      <protection locked="0"/>
    </xf>
    <xf numFmtId="0" fontId="0" fillId="0" borderId="38" xfId="0" applyBorder="1" applyAlignment="1" applyProtection="1">
      <alignment horizontal="center" vertical="center" wrapText="1"/>
      <protection locked="0"/>
    </xf>
    <xf numFmtId="0" fontId="0" fillId="11" borderId="7" xfId="0" applyFill="1" applyBorder="1" applyAlignment="1" applyProtection="1">
      <alignment horizontal="justify" vertical="center" wrapText="1"/>
      <protection locked="0"/>
    </xf>
    <xf numFmtId="0" fontId="22" fillId="11" borderId="7" xfId="0" applyFont="1" applyFill="1" applyBorder="1" applyAlignment="1" applyProtection="1">
      <alignment horizontal="justify" vertical="center" wrapText="1"/>
      <protection locked="0"/>
    </xf>
    <xf numFmtId="0" fontId="0" fillId="0" borderId="0" xfId="0" applyAlignment="1" applyProtection="1">
      <alignment horizontal="center" vertical="center" wrapText="1"/>
      <protection locked="0"/>
    </xf>
    <xf numFmtId="0" fontId="12" fillId="0" borderId="15" xfId="0" applyFont="1" applyBorder="1" applyAlignment="1" applyProtection="1">
      <alignment vertical="center" wrapText="1"/>
      <protection locked="0"/>
    </xf>
    <xf numFmtId="14" fontId="0" fillId="3" borderId="7" xfId="0" applyNumberFormat="1" applyFill="1" applyBorder="1" applyAlignment="1" applyProtection="1">
      <alignment horizontal="left" vertical="center" wrapText="1"/>
      <protection locked="0"/>
    </xf>
    <xf numFmtId="0" fontId="16" fillId="0" borderId="6" xfId="0" applyFont="1" applyBorder="1" applyAlignment="1">
      <alignment horizontal="center" vertical="center" wrapText="1"/>
    </xf>
    <xf numFmtId="0" fontId="18" fillId="0" borderId="0" xfId="0" applyFont="1" applyAlignment="1">
      <alignment horizontal="center" vertical="center"/>
    </xf>
    <xf numFmtId="0" fontId="23" fillId="3" borderId="41" xfId="0" applyFont="1" applyFill="1" applyBorder="1" applyAlignment="1" applyProtection="1">
      <alignment horizontal="left" vertical="center" wrapText="1"/>
      <protection locked="0"/>
    </xf>
    <xf numFmtId="0" fontId="14" fillId="3" borderId="41" xfId="0" applyFont="1" applyFill="1" applyBorder="1" applyAlignment="1" applyProtection="1">
      <alignment horizontal="left" vertical="center" wrapText="1"/>
      <protection locked="0"/>
    </xf>
    <xf numFmtId="9" fontId="12" fillId="0" borderId="6" xfId="0" applyNumberFormat="1" applyFont="1" applyBorder="1" applyAlignment="1" applyProtection="1">
      <alignment horizontal="center" vertical="center" wrapText="1"/>
      <protection hidden="1"/>
    </xf>
    <xf numFmtId="0" fontId="0" fillId="0" borderId="7" xfId="0" applyBorder="1" applyAlignment="1">
      <alignment horizontal="center" vertical="center" wrapText="1"/>
    </xf>
    <xf numFmtId="0" fontId="12" fillId="0" borderId="7" xfId="0" applyFont="1" applyBorder="1" applyAlignment="1">
      <alignment horizontal="center" vertical="center" wrapText="1"/>
    </xf>
    <xf numFmtId="0" fontId="4" fillId="0" borderId="43" xfId="0" applyFont="1" applyBorder="1" applyAlignment="1" applyProtection="1">
      <alignment horizontal="center" vertical="center" wrapText="1"/>
      <protection hidden="1"/>
    </xf>
    <xf numFmtId="9" fontId="0" fillId="0" borderId="43" xfId="0" applyNumberFormat="1" applyBorder="1" applyAlignment="1" applyProtection="1">
      <alignment horizontal="center" vertical="center" wrapText="1"/>
      <protection hidden="1"/>
    </xf>
    <xf numFmtId="0" fontId="4" fillId="0" borderId="43" xfId="0" applyFont="1" applyBorder="1" applyAlignment="1" applyProtection="1">
      <alignment horizontal="center" vertical="center"/>
      <protection hidden="1"/>
    </xf>
    <xf numFmtId="0" fontId="3" fillId="0" borderId="7" xfId="0" applyFont="1" applyBorder="1" applyAlignment="1" applyProtection="1">
      <alignment horizontal="center" vertical="center" wrapText="1"/>
      <protection locked="0"/>
    </xf>
    <xf numFmtId="9" fontId="0" fillId="0" borderId="44" xfId="1" applyFont="1" applyBorder="1" applyAlignment="1">
      <alignment horizontal="center" vertical="center"/>
    </xf>
    <xf numFmtId="0" fontId="4" fillId="0" borderId="45" xfId="0" applyFont="1" applyBorder="1" applyAlignment="1" applyProtection="1">
      <alignment horizontal="center" vertical="center" textRotation="90" wrapText="1"/>
      <protection hidden="1"/>
    </xf>
    <xf numFmtId="9" fontId="0" fillId="0" borderId="44" xfId="0" applyNumberFormat="1" applyBorder="1" applyAlignment="1" applyProtection="1">
      <alignment horizontal="center" vertical="center"/>
      <protection hidden="1"/>
    </xf>
    <xf numFmtId="0" fontId="4" fillId="0" borderId="45" xfId="0" applyFont="1" applyBorder="1" applyAlignment="1" applyProtection="1">
      <alignment horizontal="center" vertical="center" textRotation="90"/>
      <protection hidden="1"/>
    </xf>
    <xf numFmtId="0" fontId="0" fillId="0" borderId="46" xfId="0" applyBorder="1" applyAlignment="1" applyProtection="1">
      <alignment horizontal="center" vertical="center" textRotation="90"/>
      <protection locked="0"/>
    </xf>
    <xf numFmtId="14" fontId="25" fillId="3" borderId="47" xfId="0" applyNumberFormat="1" applyFont="1" applyFill="1" applyBorder="1" applyAlignment="1">
      <alignment horizontal="left" vertical="center" wrapText="1"/>
    </xf>
    <xf numFmtId="0" fontId="0" fillId="0" borderId="6" xfId="0" applyBorder="1" applyAlignment="1">
      <alignment vertical="center" wrapText="1"/>
    </xf>
    <xf numFmtId="0" fontId="26" fillId="0" borderId="6" xfId="0" applyFont="1" applyBorder="1" applyAlignment="1" applyProtection="1">
      <alignment horizontal="center" vertical="center" wrapText="1"/>
      <protection hidden="1"/>
    </xf>
    <xf numFmtId="9" fontId="3" fillId="0" borderId="6" xfId="0" applyNumberFormat="1" applyFont="1" applyBorder="1" applyAlignment="1" applyProtection="1">
      <alignment horizontal="center" vertical="center" wrapText="1"/>
      <protection hidden="1"/>
    </xf>
    <xf numFmtId="0" fontId="26" fillId="0" borderId="6" xfId="0" applyFont="1" applyBorder="1" applyAlignment="1" applyProtection="1">
      <alignment horizontal="center" vertical="center"/>
      <protection hidden="1"/>
    </xf>
    <xf numFmtId="0" fontId="12" fillId="0" borderId="6" xfId="0" applyFont="1" applyBorder="1" applyAlignment="1">
      <alignment horizontal="center" vertical="center"/>
    </xf>
    <xf numFmtId="0" fontId="12" fillId="0" borderId="23" xfId="0" applyFont="1" applyBorder="1" applyAlignment="1" applyProtection="1">
      <alignment vertical="center" wrapText="1"/>
      <protection locked="0"/>
    </xf>
    <xf numFmtId="0" fontId="12" fillId="0" borderId="23"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protection hidden="1"/>
    </xf>
    <xf numFmtId="0" fontId="12" fillId="0" borderId="23" xfId="0" applyFont="1" applyBorder="1" applyAlignment="1" applyProtection="1">
      <alignment horizontal="center" vertical="center" textRotation="90"/>
      <protection locked="0"/>
    </xf>
    <xf numFmtId="0" fontId="12" fillId="0" borderId="6" xfId="0" applyFont="1" applyBorder="1" applyAlignment="1" applyProtection="1">
      <alignment horizontal="center" vertical="center" textRotation="90"/>
      <protection locked="0"/>
    </xf>
    <xf numFmtId="9" fontId="12" fillId="0" borderId="15" xfId="0" applyNumberFormat="1" applyFont="1" applyBorder="1" applyAlignment="1" applyProtection="1">
      <alignment horizontal="center" vertical="center"/>
      <protection hidden="1"/>
    </xf>
    <xf numFmtId="0" fontId="12" fillId="0" borderId="15" xfId="0" applyFont="1" applyBorder="1" applyAlignment="1" applyProtection="1">
      <alignment horizontal="center" vertical="center" textRotation="90"/>
      <protection locked="0"/>
    </xf>
    <xf numFmtId="9" fontId="12" fillId="0" borderId="6" xfId="1" applyFont="1" applyBorder="1" applyAlignment="1">
      <alignment horizontal="center" vertical="center"/>
    </xf>
    <xf numFmtId="0" fontId="26" fillId="0" borderId="6" xfId="0" applyFont="1" applyBorder="1" applyAlignment="1" applyProtection="1">
      <alignment horizontal="center" vertical="center" textRotation="90" wrapText="1"/>
      <protection hidden="1"/>
    </xf>
    <xf numFmtId="9" fontId="3" fillId="0" borderId="6" xfId="0" applyNumberFormat="1" applyFont="1" applyBorder="1" applyAlignment="1" applyProtection="1">
      <alignment horizontal="center" vertical="center"/>
      <protection hidden="1"/>
    </xf>
    <xf numFmtId="0" fontId="26" fillId="0" borderId="6" xfId="0" applyFont="1" applyBorder="1" applyAlignment="1" applyProtection="1">
      <alignment horizontal="center" vertical="center" textRotation="90"/>
      <protection hidden="1"/>
    </xf>
    <xf numFmtId="0" fontId="12" fillId="0" borderId="16" xfId="0" applyFont="1" applyBorder="1" applyAlignment="1" applyProtection="1">
      <alignment horizontal="center" vertical="center" textRotation="90"/>
      <protection locked="0"/>
    </xf>
    <xf numFmtId="0" fontId="12" fillId="2" borderId="6" xfId="0" applyFont="1" applyFill="1" applyBorder="1" applyAlignment="1" applyProtection="1">
      <alignment horizontal="left" vertical="center" wrapText="1"/>
      <protection locked="0"/>
    </xf>
    <xf numFmtId="0" fontId="12" fillId="0" borderId="6" xfId="0" applyFont="1" applyBorder="1" applyAlignment="1">
      <alignment vertical="center" wrapText="1"/>
    </xf>
    <xf numFmtId="9" fontId="12" fillId="0" borderId="6" xfId="0" applyNumberFormat="1" applyFont="1" applyBorder="1" applyAlignment="1" applyProtection="1">
      <alignment vertical="center" wrapText="1"/>
      <protection locked="0"/>
    </xf>
    <xf numFmtId="0" fontId="27" fillId="0" borderId="6" xfId="0" applyFont="1" applyBorder="1" applyAlignment="1" applyProtection="1">
      <alignment horizontal="center" vertical="center" wrapText="1"/>
      <protection locked="0"/>
    </xf>
    <xf numFmtId="0" fontId="12" fillId="0" borderId="7" xfId="0" applyFont="1" applyBorder="1" applyAlignment="1" applyProtection="1">
      <alignment horizontal="justify" vertical="center"/>
      <protection locked="0"/>
    </xf>
    <xf numFmtId="0" fontId="6" fillId="0" borderId="0" xfId="0" applyFont="1" applyAlignment="1">
      <alignment horizontal="left" vertical="center" wrapText="1"/>
    </xf>
    <xf numFmtId="0" fontId="6" fillId="0" borderId="36" xfId="0" applyFont="1" applyBorder="1" applyAlignment="1">
      <alignment vertical="center" wrapText="1"/>
    </xf>
    <xf numFmtId="0" fontId="12" fillId="2" borderId="6" xfId="0" applyFont="1" applyFill="1" applyBorder="1" applyAlignment="1" applyProtection="1">
      <alignment horizontal="center" vertical="center" wrapText="1"/>
      <protection locked="0"/>
    </xf>
    <xf numFmtId="0" fontId="6" fillId="2" borderId="36" xfId="0" applyFont="1" applyFill="1" applyBorder="1"/>
    <xf numFmtId="14" fontId="0" fillId="0" borderId="7" xfId="0" applyNumberFormat="1" applyBorder="1" applyAlignment="1" applyProtection="1">
      <alignment horizontal="center" vertical="center" wrapText="1"/>
      <protection locked="0"/>
    </xf>
    <xf numFmtId="0" fontId="6" fillId="0" borderId="0" xfId="0" applyFont="1" applyAlignment="1">
      <alignment horizontal="center"/>
    </xf>
    <xf numFmtId="0" fontId="28" fillId="0" borderId="0" xfId="0" applyFont="1" applyAlignment="1">
      <alignment horizontal="left"/>
    </xf>
    <xf numFmtId="9" fontId="6" fillId="0" borderId="0" xfId="0" applyNumberFormat="1" applyFont="1"/>
    <xf numFmtId="0" fontId="6" fillId="0" borderId="0" xfId="0" applyFont="1" applyAlignment="1">
      <alignment horizontal="left"/>
    </xf>
    <xf numFmtId="14" fontId="29" fillId="0" borderId="7"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6" fillId="0" borderId="48" xfId="0" applyFont="1" applyBorder="1"/>
    <xf numFmtId="0" fontId="6" fillId="2" borderId="48" xfId="0" applyFont="1" applyFill="1" applyBorder="1"/>
    <xf numFmtId="0" fontId="18" fillId="0" borderId="24" xfId="0" applyFont="1" applyBorder="1"/>
    <xf numFmtId="0" fontId="6" fillId="0" borderId="32" xfId="0" applyFont="1" applyBorder="1"/>
    <xf numFmtId="0" fontId="6" fillId="0" borderId="52" xfId="0" applyFont="1" applyBorder="1"/>
    <xf numFmtId="0" fontId="0" fillId="0" borderId="53" xfId="0" applyBorder="1" applyAlignment="1" applyProtection="1">
      <alignment horizontal="center" vertical="center"/>
      <protection locked="0"/>
    </xf>
    <xf numFmtId="0" fontId="2" fillId="4" borderId="9" xfId="0" applyFont="1" applyFill="1" applyBorder="1" applyAlignment="1">
      <alignment horizontal="center" vertical="center" wrapText="1"/>
    </xf>
    <xf numFmtId="0" fontId="2" fillId="0" borderId="0" xfId="0" applyFont="1" applyAlignment="1">
      <alignment vertical="center"/>
    </xf>
    <xf numFmtId="0" fontId="2" fillId="4" borderId="9" xfId="0" applyFont="1" applyFill="1" applyBorder="1" applyAlignment="1">
      <alignment horizontal="center" vertical="center" textRotation="90"/>
    </xf>
    <xf numFmtId="0" fontId="2" fillId="0" borderId="8" xfId="0" applyFont="1" applyBorder="1" applyAlignment="1">
      <alignment horizontal="center" vertical="center" textRotation="90"/>
    </xf>
    <xf numFmtId="0" fontId="2" fillId="4" borderId="8" xfId="0" applyFont="1" applyFill="1" applyBorder="1" applyAlignment="1">
      <alignment horizontal="center" vertical="center"/>
    </xf>
    <xf numFmtId="0" fontId="2" fillId="0" borderId="7" xfId="0" applyFont="1" applyBorder="1" applyAlignment="1">
      <alignment horizontal="center" vertical="center"/>
    </xf>
    <xf numFmtId="0" fontId="2" fillId="4" borderId="8"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4" borderId="9" xfId="0" applyFont="1" applyFill="1" applyBorder="1" applyAlignment="1">
      <alignment horizontal="center" vertical="center" wrapText="1"/>
    </xf>
    <xf numFmtId="0" fontId="2" fillId="0" borderId="8" xfId="0" applyFont="1" applyBorder="1" applyAlignment="1">
      <alignment horizontal="center" vertical="center" wrapText="1"/>
    </xf>
    <xf numFmtId="0" fontId="8" fillId="2" borderId="0" xfId="0" applyFont="1" applyFill="1" applyAlignment="1" applyProtection="1">
      <alignment horizontal="left" vertical="center"/>
      <protection locked="0"/>
    </xf>
    <xf numFmtId="0" fontId="6" fillId="2" borderId="0" xfId="0" applyFont="1" applyFill="1" applyAlignment="1">
      <alignment horizontal="left" vertical="center"/>
    </xf>
    <xf numFmtId="0" fontId="0" fillId="0" borderId="1" xfId="0" applyBorder="1" applyAlignment="1" applyProtection="1">
      <alignment horizontal="left" vertical="center" wrapText="1"/>
      <protection locked="0"/>
    </xf>
    <xf numFmtId="0" fontId="10" fillId="5" borderId="0" xfId="0" applyFont="1" applyFill="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6" borderId="23"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6" xfId="0" applyFont="1" applyFill="1" applyBorder="1" applyAlignment="1">
      <alignment horizontal="center" vertical="center"/>
    </xf>
    <xf numFmtId="0" fontId="2" fillId="4" borderId="23" xfId="0" applyFont="1" applyFill="1" applyBorder="1" applyAlignment="1">
      <alignment horizontal="center" vertical="center"/>
    </xf>
    <xf numFmtId="0" fontId="34"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wrapText="1"/>
    </xf>
    <xf numFmtId="0" fontId="2" fillId="0" borderId="48" xfId="0" applyFont="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0" fillId="0" borderId="6"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2" fillId="6" borderId="9" xfId="0" applyFont="1" applyFill="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4" borderId="7" xfId="0" applyFont="1" applyFill="1" applyBorder="1" applyAlignment="1">
      <alignment horizontal="center" vertical="center" wrapText="1"/>
    </xf>
    <xf numFmtId="9" fontId="2" fillId="6" borderId="8" xfId="0" applyNumberFormat="1" applyFont="1" applyFill="1" applyBorder="1" applyAlignment="1">
      <alignment horizontal="center" vertical="center" textRotation="90" wrapText="1"/>
    </xf>
    <xf numFmtId="9" fontId="2" fillId="0" borderId="7" xfId="0" applyNumberFormat="1" applyFont="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6" borderId="10" xfId="0" applyFont="1" applyFill="1" applyBorder="1" applyAlignment="1">
      <alignment horizontal="center" vertical="center"/>
    </xf>
    <xf numFmtId="0" fontId="2" fillId="0" borderId="11" xfId="0" applyFont="1" applyBorder="1" applyAlignment="1">
      <alignment horizontal="center" vertical="center"/>
    </xf>
    <xf numFmtId="0" fontId="2" fillId="6" borderId="8" xfId="0" applyFont="1" applyFill="1" applyBorder="1" applyAlignment="1">
      <alignment horizontal="center" vertical="center" wrapText="1"/>
    </xf>
    <xf numFmtId="0" fontId="2" fillId="4" borderId="9" xfId="0" applyFont="1" applyFill="1" applyBorder="1" applyAlignment="1">
      <alignment horizontal="center" vertical="center" textRotation="90" wrapText="1"/>
    </xf>
    <xf numFmtId="0" fontId="5" fillId="6" borderId="9" xfId="2" applyFill="1" applyBorder="1" applyAlignment="1">
      <alignment horizontal="center" vertical="center" wrapText="1"/>
    </xf>
    <xf numFmtId="0" fontId="5" fillId="0" borderId="8" xfId="2" applyFill="1" applyBorder="1" applyAlignment="1">
      <alignment horizontal="center" vertical="center" wrapText="1"/>
    </xf>
    <xf numFmtId="0" fontId="12" fillId="0" borderId="6" xfId="0" applyFont="1" applyBorder="1" applyAlignment="1" applyProtection="1">
      <alignment horizontal="center" vertical="center"/>
      <protection locked="0"/>
    </xf>
    <xf numFmtId="0" fontId="12"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hidden="1"/>
    </xf>
    <xf numFmtId="9" fontId="0" fillId="0" borderId="9" xfId="0" applyNumberFormat="1" applyBorder="1" applyAlignment="1" applyProtection="1">
      <alignment horizontal="center" vertical="center" wrapText="1"/>
      <protection hidden="1"/>
    </xf>
    <xf numFmtId="9" fontId="0" fillId="0" borderId="6" xfId="0" applyNumberFormat="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2" fillId="4" borderId="54" xfId="0" applyFont="1" applyFill="1" applyBorder="1" applyAlignment="1">
      <alignment horizontal="center" vertical="center" wrapText="1"/>
    </xf>
    <xf numFmtId="0" fontId="2" fillId="0" borderId="49" xfId="0" applyFont="1" applyBorder="1" applyAlignment="1">
      <alignment horizontal="center" vertical="center" wrapText="1"/>
    </xf>
    <xf numFmtId="0" fontId="6" fillId="2" borderId="13" xfId="0" applyFont="1" applyFill="1" applyBorder="1" applyAlignment="1">
      <alignment horizontal="center" vertical="center" wrapText="1"/>
    </xf>
    <xf numFmtId="0" fontId="6" fillId="2" borderId="17" xfId="0" applyFont="1" applyFill="1" applyBorder="1" applyAlignment="1">
      <alignment horizontal="center" vertical="center"/>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12" fillId="0" borderId="8" xfId="0" applyFont="1" applyBorder="1" applyAlignment="1" applyProtection="1">
      <alignment horizontal="center" vertical="center" wrapText="1"/>
      <protection locked="0"/>
    </xf>
    <xf numFmtId="0" fontId="0" fillId="0" borderId="6"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6" xfId="0" applyBorder="1" applyAlignment="1" applyProtection="1">
      <alignment horizontal="center" vertical="center" textRotation="90"/>
      <protection locked="0"/>
    </xf>
    <xf numFmtId="0" fontId="0" fillId="0" borderId="9" xfId="0" applyBorder="1" applyAlignment="1" applyProtection="1">
      <alignment horizontal="center" vertical="center" textRotation="90"/>
      <protection locked="0"/>
    </xf>
    <xf numFmtId="0" fontId="0" fillId="0" borderId="8" xfId="0" applyBorder="1" applyAlignment="1" applyProtection="1">
      <alignment horizontal="center" vertical="center" textRotation="90"/>
      <protection locked="0"/>
    </xf>
    <xf numFmtId="9" fontId="0" fillId="0" borderId="6" xfId="0" applyNumberFormat="1" applyBorder="1" applyAlignment="1" applyProtection="1">
      <alignment horizontal="center" vertical="center"/>
      <protection hidden="1"/>
    </xf>
    <xf numFmtId="9" fontId="0" fillId="0" borderId="9" xfId="0" applyNumberFormat="1" applyBorder="1" applyAlignment="1" applyProtection="1">
      <alignment horizontal="center" vertical="center"/>
      <protection hidden="1"/>
    </xf>
    <xf numFmtId="9" fontId="0" fillId="0" borderId="8" xfId="0" applyNumberFormat="1" applyBorder="1" applyAlignment="1" applyProtection="1">
      <alignment horizontal="center" vertical="center"/>
      <protection hidden="1"/>
    </xf>
    <xf numFmtId="0" fontId="4" fillId="0" borderId="6" xfId="0" applyFont="1" applyBorder="1" applyAlignment="1" applyProtection="1">
      <alignment horizontal="center" vertical="center"/>
      <protection hidden="1"/>
    </xf>
    <xf numFmtId="0" fontId="4" fillId="0" borderId="9" xfId="0" applyFont="1" applyBorder="1" applyAlignment="1" applyProtection="1">
      <alignment horizontal="center" vertical="center"/>
      <protection hidden="1"/>
    </xf>
    <xf numFmtId="0" fontId="0" fillId="0" borderId="6"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12" fillId="0" borderId="6" xfId="0" applyFont="1" applyBorder="1" applyAlignment="1" applyProtection="1">
      <alignment vertical="center" wrapText="1"/>
      <protection locked="0"/>
    </xf>
    <xf numFmtId="0" fontId="12" fillId="0" borderId="9"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4" fillId="0" borderId="6" xfId="0" applyFont="1" applyBorder="1" applyAlignment="1" applyProtection="1">
      <alignment horizontal="center" vertical="center" textRotation="90" wrapText="1"/>
      <protection hidden="1"/>
    </xf>
    <xf numFmtId="0" fontId="4" fillId="0" borderId="9" xfId="0" applyFont="1" applyBorder="1" applyAlignment="1" applyProtection="1">
      <alignment horizontal="center" vertical="center" textRotation="90" wrapText="1"/>
      <protection hidden="1"/>
    </xf>
    <xf numFmtId="0" fontId="4" fillId="0" borderId="8" xfId="0" applyFont="1" applyBorder="1" applyAlignment="1" applyProtection="1">
      <alignment horizontal="center" vertical="center" textRotation="90" wrapText="1"/>
      <protection hidden="1"/>
    </xf>
    <xf numFmtId="0" fontId="4" fillId="0" borderId="6" xfId="0" applyFont="1" applyBorder="1" applyAlignment="1" applyProtection="1">
      <alignment horizontal="center" vertical="center" textRotation="90"/>
      <protection hidden="1"/>
    </xf>
    <xf numFmtId="0" fontId="4" fillId="0" borderId="9" xfId="0" applyFont="1" applyBorder="1" applyAlignment="1" applyProtection="1">
      <alignment horizontal="center" vertical="center" textRotation="90"/>
      <protection hidden="1"/>
    </xf>
    <xf numFmtId="0" fontId="4" fillId="0" borderId="8" xfId="0" applyFont="1" applyBorder="1" applyAlignment="1" applyProtection="1">
      <alignment horizontal="center" vertical="center" textRotation="90"/>
      <protection hidden="1"/>
    </xf>
    <xf numFmtId="0" fontId="6" fillId="2" borderId="17" xfId="0" applyFont="1" applyFill="1" applyBorder="1" applyAlignment="1">
      <alignment horizontal="center" vertical="center" wrapText="1"/>
    </xf>
    <xf numFmtId="0" fontId="12" fillId="0" borderId="6"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3" borderId="6" xfId="0" applyFont="1" applyFill="1" applyBorder="1" applyAlignment="1" applyProtection="1">
      <alignment horizontal="left" vertical="center" wrapText="1"/>
      <protection locked="0"/>
    </xf>
    <xf numFmtId="0" fontId="12" fillId="3" borderId="8" xfId="0" applyFont="1" applyFill="1" applyBorder="1" applyAlignment="1" applyProtection="1">
      <alignment horizontal="left" vertical="center" wrapText="1"/>
      <protection locked="0"/>
    </xf>
    <xf numFmtId="9" fontId="0" fillId="0" borderId="6" xfId="1" applyFont="1" applyBorder="1" applyAlignment="1">
      <alignment horizontal="center" vertical="center"/>
    </xf>
    <xf numFmtId="9" fontId="0" fillId="0" borderId="9" xfId="1" applyFont="1" applyBorder="1" applyAlignment="1">
      <alignment horizontal="center" vertical="center"/>
    </xf>
    <xf numFmtId="9" fontId="0" fillId="0" borderId="8" xfId="1" applyFont="1" applyBorder="1" applyAlignment="1">
      <alignment horizontal="center" vertical="center"/>
    </xf>
    <xf numFmtId="9" fontId="0" fillId="0" borderId="8" xfId="0" applyNumberFormat="1" applyBorder="1" applyAlignment="1" applyProtection="1">
      <alignment horizontal="center" vertical="center" wrapText="1"/>
      <protection hidden="1"/>
    </xf>
    <xf numFmtId="0" fontId="4" fillId="0" borderId="8" xfId="0" applyFont="1" applyBorder="1" applyAlignment="1" applyProtection="1">
      <alignment horizontal="center" vertical="center"/>
      <protection hidden="1"/>
    </xf>
    <xf numFmtId="0" fontId="6" fillId="2" borderId="26" xfId="0" applyFont="1" applyFill="1" applyBorder="1" applyAlignment="1">
      <alignment horizontal="center"/>
    </xf>
    <xf numFmtId="0" fontId="6" fillId="2" borderId="50" xfId="0" applyFont="1" applyFill="1" applyBorder="1" applyAlignment="1">
      <alignment horizontal="center"/>
    </xf>
    <xf numFmtId="0" fontId="6" fillId="2" borderId="51" xfId="0" applyFont="1" applyFill="1" applyBorder="1" applyAlignment="1">
      <alignment horizontal="center"/>
    </xf>
    <xf numFmtId="0" fontId="0" fillId="0" borderId="8" xfId="0" applyBorder="1" applyAlignment="1">
      <alignment horizontal="center" vertical="center" wrapText="1"/>
    </xf>
    <xf numFmtId="0" fontId="14" fillId="0" borderId="6"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8" xfId="0" applyFont="1" applyBorder="1" applyAlignment="1">
      <alignment horizontal="center" vertical="center" wrapText="1"/>
    </xf>
    <xf numFmtId="0" fontId="0" fillId="0" borderId="8" xfId="0" applyBorder="1" applyAlignment="1" applyProtection="1">
      <alignment horizontal="center" vertical="center" wrapText="1"/>
      <protection locked="0"/>
    </xf>
    <xf numFmtId="0" fontId="0" fillId="0" borderId="6"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4" fillId="0" borderId="8" xfId="0" applyFont="1" applyBorder="1" applyAlignment="1" applyProtection="1">
      <alignment horizontal="center" vertical="center" wrapText="1"/>
      <protection hidden="1"/>
    </xf>
    <xf numFmtId="0" fontId="14" fillId="0" borderId="6"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6" fillId="2" borderId="26" xfId="0" applyFont="1" applyFill="1" applyBorder="1" applyAlignment="1">
      <alignment horizontal="center" vertical="center" wrapText="1"/>
    </xf>
    <xf numFmtId="0" fontId="0" fillId="0" borderId="6"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14" fontId="14" fillId="0" borderId="6" xfId="0" applyNumberFormat="1" applyFont="1" applyBorder="1" applyAlignment="1" applyProtection="1">
      <alignment horizontal="center" vertical="center" wrapText="1"/>
      <protection locked="0"/>
    </xf>
    <xf numFmtId="14" fontId="14" fillId="0" borderId="8" xfId="0" applyNumberFormat="1" applyFont="1" applyBorder="1" applyAlignment="1" applyProtection="1">
      <alignment horizontal="center" vertical="center" wrapText="1"/>
      <protection locked="0"/>
    </xf>
    <xf numFmtId="0" fontId="12" fillId="3" borderId="9" xfId="0" applyFont="1" applyFill="1"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8" fillId="0" borderId="6" xfId="0" applyFont="1" applyBorder="1" applyAlignment="1">
      <alignment horizontal="left" vertical="center" wrapText="1"/>
    </xf>
    <xf numFmtId="0" fontId="18" fillId="0" borderId="8" xfId="0" applyFont="1" applyBorder="1" applyAlignment="1">
      <alignment horizontal="left" vertical="center" wrapText="1"/>
    </xf>
    <xf numFmtId="0" fontId="0" fillId="3" borderId="23" xfId="0" applyFill="1" applyBorder="1" applyAlignment="1" applyProtection="1">
      <alignment horizontal="left" vertical="center" wrapText="1"/>
      <protection locked="0"/>
    </xf>
    <xf numFmtId="0" fontId="0" fillId="3" borderId="11" xfId="0" applyFill="1" applyBorder="1" applyAlignment="1" applyProtection="1">
      <alignment horizontal="left" vertical="center" wrapText="1"/>
      <protection locked="0"/>
    </xf>
    <xf numFmtId="9" fontId="0" fillId="0" borderId="8" xfId="0" applyNumberFormat="1" applyBorder="1" applyAlignment="1" applyProtection="1">
      <alignment horizontal="center" vertical="center" wrapText="1"/>
      <protection locked="0"/>
    </xf>
    <xf numFmtId="0" fontId="14" fillId="0" borderId="15" xfId="0" applyFont="1" applyBorder="1" applyAlignment="1" applyProtection="1">
      <alignment horizontal="left" vertical="center" wrapText="1"/>
      <protection locked="0"/>
    </xf>
    <xf numFmtId="0" fontId="14" fillId="0" borderId="3" xfId="0" applyFont="1" applyBorder="1" applyAlignment="1" applyProtection="1">
      <alignment horizontal="left" vertical="center" wrapText="1"/>
      <protection locked="0"/>
    </xf>
    <xf numFmtId="0" fontId="0" fillId="0" borderId="16"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23" xfId="0" applyBorder="1" applyAlignment="1" applyProtection="1">
      <alignment horizontal="center" vertical="center" textRotation="90"/>
      <protection locked="0"/>
    </xf>
    <xf numFmtId="0" fontId="0" fillId="0" borderId="10" xfId="0" applyBorder="1" applyAlignment="1" applyProtection="1">
      <alignment horizontal="center" vertical="center" textRotation="90"/>
      <protection locked="0"/>
    </xf>
    <xf numFmtId="0" fontId="0" fillId="0" borderId="1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14" fillId="0" borderId="15"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15" xfId="0" applyFont="1" applyBorder="1" applyAlignment="1" applyProtection="1">
      <alignment horizontal="left" vertical="center"/>
      <protection locked="0"/>
    </xf>
    <xf numFmtId="0" fontId="14" fillId="0" borderId="3" xfId="0" applyFont="1" applyBorder="1" applyAlignment="1" applyProtection="1">
      <alignment horizontal="left" vertical="center"/>
      <protection locked="0"/>
    </xf>
    <xf numFmtId="0" fontId="0" fillId="0" borderId="23" xfId="0" applyBorder="1" applyAlignment="1" applyProtection="1">
      <alignment horizontal="center" vertical="center"/>
      <protection locked="0"/>
    </xf>
    <xf numFmtId="0" fontId="14" fillId="0" borderId="8" xfId="0" applyFont="1" applyBorder="1" applyAlignment="1" applyProtection="1">
      <alignment horizontal="center" vertical="center" wrapText="1"/>
      <protection locked="0"/>
    </xf>
    <xf numFmtId="0" fontId="4" fillId="10" borderId="6" xfId="0" applyFont="1" applyFill="1" applyBorder="1" applyAlignment="1" applyProtection="1">
      <alignment horizontal="center" vertical="center"/>
      <protection hidden="1"/>
    </xf>
    <xf numFmtId="0" fontId="4" fillId="10" borderId="8" xfId="0" applyFont="1" applyFill="1" applyBorder="1" applyAlignment="1" applyProtection="1">
      <alignment horizontal="center" vertical="center"/>
      <protection hidden="1"/>
    </xf>
    <xf numFmtId="0" fontId="14" fillId="0" borderId="6" xfId="0" applyFont="1" applyBorder="1" applyAlignment="1" applyProtection="1">
      <alignment horizontal="left" vertical="center" wrapText="1"/>
      <protection locked="0"/>
    </xf>
    <xf numFmtId="0" fontId="14" fillId="0" borderId="8" xfId="0" applyFont="1" applyBorder="1" applyAlignment="1" applyProtection="1">
      <alignment horizontal="left" vertical="center" wrapText="1"/>
      <protection locked="0"/>
    </xf>
    <xf numFmtId="0" fontId="14" fillId="0" borderId="6"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0" fillId="3" borderId="8" xfId="0" applyFill="1" applyBorder="1" applyAlignment="1" applyProtection="1">
      <alignment horizontal="left" vertical="center" wrapText="1"/>
      <protection locked="0"/>
    </xf>
    <xf numFmtId="0" fontId="4" fillId="10" borderId="6" xfId="0" applyFont="1" applyFill="1" applyBorder="1" applyAlignment="1" applyProtection="1">
      <alignment horizontal="center" vertical="center" wrapText="1"/>
      <protection hidden="1"/>
    </xf>
    <xf numFmtId="0" fontId="4" fillId="10" borderId="8" xfId="0" applyFont="1" applyFill="1" applyBorder="1" applyAlignment="1" applyProtection="1">
      <alignment horizontal="center" vertical="center" wrapText="1"/>
      <protection hidden="1"/>
    </xf>
    <xf numFmtId="0" fontId="18" fillId="0" borderId="35" xfId="0" applyFont="1" applyBorder="1" applyAlignment="1">
      <alignment horizontal="center"/>
    </xf>
    <xf numFmtId="0" fontId="18" fillId="0" borderId="39" xfId="0" applyFont="1" applyBorder="1" applyAlignment="1">
      <alignment horizontal="center"/>
    </xf>
    <xf numFmtId="0" fontId="18" fillId="0" borderId="42" xfId="0" applyFont="1" applyBorder="1" applyAlignment="1">
      <alignment horizontal="center"/>
    </xf>
    <xf numFmtId="0" fontId="12" fillId="0" borderId="6" xfId="0" applyFont="1" applyBorder="1" applyAlignment="1">
      <alignment horizontal="center" vertical="center" wrapText="1"/>
    </xf>
    <xf numFmtId="0" fontId="12" fillId="0" borderId="9" xfId="0" applyFont="1" applyBorder="1" applyAlignment="1">
      <alignment horizontal="center" vertical="center" wrapText="1"/>
    </xf>
    <xf numFmtId="0" fontId="16" fillId="0" borderId="6" xfId="0" applyFont="1" applyBorder="1" applyAlignment="1">
      <alignment horizontal="center" vertical="center" wrapText="1"/>
    </xf>
    <xf numFmtId="0" fontId="0" fillId="0" borderId="16" xfId="0" applyBorder="1" applyAlignment="1" applyProtection="1">
      <alignment horizontal="center" vertical="center" textRotation="90"/>
      <protection locked="0"/>
    </xf>
    <xf numFmtId="0" fontId="0" fillId="0" borderId="40" xfId="0" applyBorder="1" applyAlignment="1" applyProtection="1">
      <alignment horizontal="center" vertical="center" textRotation="90"/>
      <protection locked="0"/>
    </xf>
    <xf numFmtId="0" fontId="0" fillId="0" borderId="30" xfId="0" applyBorder="1" applyAlignment="1" applyProtection="1">
      <alignment horizontal="center" vertical="center" textRotation="90"/>
      <protection locked="0"/>
    </xf>
    <xf numFmtId="9" fontId="0" fillId="0" borderId="15" xfId="0" applyNumberFormat="1" applyBorder="1" applyAlignment="1" applyProtection="1">
      <alignment horizontal="center" vertical="center"/>
      <protection hidden="1"/>
    </xf>
    <xf numFmtId="9" fontId="0" fillId="0" borderId="0" xfId="0" applyNumberFormat="1" applyAlignment="1" applyProtection="1">
      <alignment horizontal="center" vertical="center"/>
      <protection hidden="1"/>
    </xf>
    <xf numFmtId="9" fontId="0" fillId="0" borderId="3" xfId="0" applyNumberFormat="1" applyBorder="1" applyAlignment="1" applyProtection="1">
      <alignment horizontal="center" vertical="center"/>
      <protection hidden="1"/>
    </xf>
    <xf numFmtId="9" fontId="12" fillId="0" borderId="6" xfId="0" applyNumberFormat="1" applyFont="1" applyBorder="1" applyAlignment="1" applyProtection="1">
      <alignment horizontal="left" vertical="center" wrapText="1"/>
      <protection locked="0"/>
    </xf>
    <xf numFmtId="9" fontId="12" fillId="0" borderId="9" xfId="0" applyNumberFormat="1" applyFont="1" applyBorder="1" applyAlignment="1" applyProtection="1">
      <alignment horizontal="left" vertical="center" wrapText="1"/>
      <protection locked="0"/>
    </xf>
    <xf numFmtId="0" fontId="0" fillId="0" borderId="15" xfId="0" applyBorder="1" applyAlignment="1" applyProtection="1">
      <alignment horizontal="center" vertical="center" textRotation="90"/>
      <protection locked="0"/>
    </xf>
    <xf numFmtId="0" fontId="0" fillId="0" borderId="0" xfId="0" applyAlignment="1" applyProtection="1">
      <alignment horizontal="center" vertical="center" textRotation="90"/>
      <protection locked="0"/>
    </xf>
    <xf numFmtId="0" fontId="0" fillId="0" borderId="3" xfId="0" applyBorder="1" applyAlignment="1" applyProtection="1">
      <alignment horizontal="center" vertical="center" textRotation="90"/>
      <protection locked="0"/>
    </xf>
    <xf numFmtId="0" fontId="12" fillId="0" borderId="15"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3" xfId="0" applyFont="1" applyBorder="1" applyAlignment="1" applyProtection="1">
      <alignment vertical="center" wrapText="1"/>
      <protection locked="0"/>
    </xf>
    <xf numFmtId="0" fontId="12" fillId="0" borderId="16"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protection locked="0"/>
    </xf>
    <xf numFmtId="9" fontId="12" fillId="0" borderId="8" xfId="0" applyNumberFormat="1" applyFont="1" applyBorder="1" applyAlignment="1" applyProtection="1">
      <alignment horizontal="left" vertical="center" wrapText="1"/>
      <protection locked="0"/>
    </xf>
    <xf numFmtId="9" fontId="0" fillId="0" borderId="15" xfId="1" applyFont="1" applyBorder="1" applyAlignment="1">
      <alignment horizontal="center" vertical="center"/>
    </xf>
    <xf numFmtId="9" fontId="0" fillId="0" borderId="0" xfId="1" applyFont="1" applyBorder="1" applyAlignment="1">
      <alignment horizontal="center" vertical="center"/>
    </xf>
    <xf numFmtId="9" fontId="0" fillId="0" borderId="3" xfId="1" applyFont="1" applyBorder="1" applyAlignment="1">
      <alignment horizontal="center" vertical="center"/>
    </xf>
    <xf numFmtId="0" fontId="6" fillId="2" borderId="36" xfId="0" applyFont="1" applyFill="1" applyBorder="1" applyAlignment="1">
      <alignment horizontal="center"/>
    </xf>
    <xf numFmtId="0" fontId="12" fillId="0" borderId="8" xfId="0" applyFont="1" applyBorder="1" applyAlignment="1">
      <alignment horizontal="center" vertical="center" wrapText="1"/>
    </xf>
    <xf numFmtId="9" fontId="12" fillId="0" borderId="6" xfId="0" applyNumberFormat="1" applyFont="1" applyBorder="1" applyAlignment="1" applyProtection="1">
      <alignment horizontal="center" vertical="center" wrapText="1"/>
      <protection locked="0"/>
    </xf>
    <xf numFmtId="9" fontId="12" fillId="0" borderId="8" xfId="0" applyNumberFormat="1" applyFont="1" applyBorder="1" applyAlignment="1" applyProtection="1">
      <alignment horizontal="center" vertical="center" wrapText="1"/>
      <protection locked="0"/>
    </xf>
    <xf numFmtId="14" fontId="0" fillId="3" borderId="8" xfId="0" applyNumberFormat="1" applyFill="1" applyBorder="1" applyAlignment="1" applyProtection="1">
      <alignment horizontal="left" vertical="center" wrapText="1"/>
      <protection locked="0"/>
    </xf>
    <xf numFmtId="0" fontId="0" fillId="0" borderId="36"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6" xfId="0" applyBorder="1" applyAlignment="1" applyProtection="1">
      <alignment horizontal="center" vertical="center" wrapText="1"/>
      <protection hidden="1"/>
    </xf>
    <xf numFmtId="0" fontId="0" fillId="0" borderId="8" xfId="0" applyBorder="1" applyAlignment="1" applyProtection="1">
      <alignment horizontal="center" vertical="center" wrapText="1"/>
      <protection hidden="1"/>
    </xf>
    <xf numFmtId="0" fontId="12" fillId="0" borderId="6" xfId="0" applyFont="1" applyBorder="1" applyAlignment="1" applyProtection="1">
      <alignment horizontal="center" vertical="center" wrapText="1"/>
      <protection hidden="1"/>
    </xf>
    <xf numFmtId="0" fontId="12" fillId="0" borderId="8" xfId="0" applyFont="1" applyBorder="1" applyAlignment="1" applyProtection="1">
      <alignment horizontal="center" vertical="center" wrapText="1"/>
      <protection hidden="1"/>
    </xf>
    <xf numFmtId="14" fontId="0" fillId="3" borderId="6" xfId="0" applyNumberFormat="1" applyFill="1" applyBorder="1" applyAlignment="1" applyProtection="1">
      <alignment horizontal="left" vertical="center" wrapText="1"/>
      <protection locked="0"/>
    </xf>
    <xf numFmtId="0" fontId="0" fillId="0" borderId="23"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4" fillId="3" borderId="7" xfId="0" applyFont="1" applyFill="1" applyBorder="1" applyAlignment="1" applyProtection="1">
      <alignment horizontal="left" vertical="center" wrapText="1"/>
      <protection locked="0"/>
    </xf>
    <xf numFmtId="0" fontId="15" fillId="8" borderId="12" xfId="0" applyFont="1" applyFill="1" applyBorder="1" applyAlignment="1">
      <alignment horizontal="center" vertical="center" wrapText="1"/>
    </xf>
    <xf numFmtId="0" fontId="15" fillId="9" borderId="12" xfId="0" applyFont="1" applyFill="1" applyBorder="1" applyAlignment="1">
      <alignment horizontal="center" vertical="center"/>
    </xf>
    <xf numFmtId="0" fontId="15" fillId="8" borderId="12" xfId="0" applyFont="1" applyFill="1" applyBorder="1" applyAlignment="1">
      <alignment horizontal="center" vertical="center" textRotation="90" wrapText="1"/>
    </xf>
    <xf numFmtId="0" fontId="15" fillId="9" borderId="12" xfId="0" applyFont="1" applyFill="1" applyBorder="1" applyAlignment="1">
      <alignment horizontal="center" vertical="center" textRotation="90"/>
    </xf>
    <xf numFmtId="0" fontId="14" fillId="3" borderId="6" xfId="0" applyFont="1" applyFill="1" applyBorder="1" applyAlignment="1" applyProtection="1">
      <alignment horizontal="left" vertical="center" wrapText="1"/>
      <protection locked="0"/>
    </xf>
    <xf numFmtId="14" fontId="14" fillId="3" borderId="7" xfId="0" applyNumberFormat="1" applyFont="1" applyFill="1" applyBorder="1" applyAlignment="1" applyProtection="1">
      <alignment horizontal="left" vertical="center" wrapText="1"/>
      <protection locked="0"/>
    </xf>
    <xf numFmtId="0" fontId="18" fillId="3" borderId="0" xfId="0" applyFont="1" applyFill="1" applyAlignment="1">
      <alignment horizontal="left" vertical="center" wrapText="1"/>
    </xf>
    <xf numFmtId="0" fontId="1" fillId="3" borderId="7" xfId="0" applyFont="1" applyFill="1" applyBorder="1" applyAlignment="1" applyProtection="1">
      <alignment horizontal="left" vertical="center" wrapText="1"/>
      <protection locked="0"/>
    </xf>
    <xf numFmtId="14" fontId="23" fillId="3" borderId="47" xfId="0" applyNumberFormat="1" applyFont="1" applyFill="1" applyBorder="1" applyAlignment="1">
      <alignment horizontal="left" vertical="center" wrapText="1"/>
    </xf>
    <xf numFmtId="14" fontId="14" fillId="3" borderId="6" xfId="0" applyNumberFormat="1" applyFont="1" applyFill="1" applyBorder="1" applyAlignment="1" applyProtection="1">
      <alignment horizontal="left" vertical="center" wrapText="1"/>
      <protection locked="0"/>
    </xf>
    <xf numFmtId="14" fontId="14" fillId="3" borderId="8" xfId="0" applyNumberFormat="1" applyFont="1" applyFill="1" applyBorder="1" applyAlignment="1" applyProtection="1">
      <alignment horizontal="left" vertical="center" wrapText="1"/>
      <protection locked="0"/>
    </xf>
  </cellXfs>
  <cellStyles count="3">
    <cellStyle name="Hipervínculo" xfId="2" builtinId="8"/>
    <cellStyle name="Normal" xfId="0" builtinId="0"/>
    <cellStyle name="Porcentaje" xfId="1" builtinId="5"/>
  </cellStyles>
  <dxfs count="187">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theme="9" tint="-0.24994659260841701"/>
        </patternFill>
      </fill>
    </dxf>
    <dxf>
      <fill>
        <patternFill>
          <bgColor rgb="FFFFFF00"/>
        </patternFill>
      </fill>
    </dxf>
    <dxf>
      <fill>
        <patternFill>
          <bgColor rgb="FFC00000"/>
        </patternFill>
      </fill>
    </dxf>
    <dxf>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E!A1"/><Relationship Id="rId1" Type="http://schemas.openxmlformats.org/officeDocument/2006/relationships/image" Target="../media/image1.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37</xdr:col>
      <xdr:colOff>612323</xdr:colOff>
      <xdr:row>0</xdr:row>
      <xdr:rowOff>163286</xdr:rowOff>
    </xdr:from>
    <xdr:to>
      <xdr:col>38</xdr:col>
      <xdr:colOff>1771651</xdr:colOff>
      <xdr:row>6</xdr:row>
      <xdr:rowOff>0</xdr:rowOff>
    </xdr:to>
    <xdr:pic>
      <xdr:nvPicPr>
        <xdr:cNvPr id="2" name="image11.png">
          <a:extLst>
            <a:ext uri="{FF2B5EF4-FFF2-40B4-BE49-F238E27FC236}">
              <a16:creationId xmlns:a16="http://schemas.microsoft.com/office/drawing/2014/main" id="{3B1B17B2-C135-48F6-9932-84BF5B7FAD55}"/>
            </a:ext>
          </a:extLst>
        </xdr:cNvPr>
        <xdr:cNvPicPr/>
      </xdr:nvPicPr>
      <xdr:blipFill>
        <a:blip xmlns:r="http://schemas.openxmlformats.org/officeDocument/2006/relationships" r:embed="rId1"/>
        <a:srcRect/>
        <a:stretch>
          <a:fillRect/>
        </a:stretch>
      </xdr:blipFill>
      <xdr:spPr>
        <a:xfrm>
          <a:off x="53082373" y="163286"/>
          <a:ext cx="2016578" cy="994349"/>
        </a:xfrm>
        <a:prstGeom prst="rect">
          <a:avLst/>
        </a:prstGeom>
        <a:ln/>
      </xdr:spPr>
    </xdr:pic>
    <xdr:clientData/>
  </xdr:twoCellAnchor>
  <xdr:twoCellAnchor editAs="oneCell">
    <xdr:from>
      <xdr:col>5</xdr:col>
      <xdr:colOff>216535</xdr:colOff>
      <xdr:row>4</xdr:row>
      <xdr:rowOff>148168</xdr:rowOff>
    </xdr:from>
    <xdr:to>
      <xdr:col>5</xdr:col>
      <xdr:colOff>1007322</xdr:colOff>
      <xdr:row>11</xdr:row>
      <xdr:rowOff>3019</xdr:rowOff>
    </xdr:to>
    <xdr:pic>
      <xdr:nvPicPr>
        <xdr:cNvPr id="3" name="Imagen 2">
          <a:hlinkClick xmlns:r="http://schemas.openxmlformats.org/officeDocument/2006/relationships" r:id="rId2"/>
          <a:extLst>
            <a:ext uri="{FF2B5EF4-FFF2-40B4-BE49-F238E27FC236}">
              <a16:creationId xmlns:a16="http://schemas.microsoft.com/office/drawing/2014/main" id="{C18E7E3A-DB31-4A76-86CB-0605089CB965}"/>
            </a:ext>
          </a:extLst>
        </xdr:cNvPr>
        <xdr:cNvPicPr>
          <a:picLocks noChangeAspect="1"/>
        </xdr:cNvPicPr>
      </xdr:nvPicPr>
      <xdr:blipFill>
        <a:blip xmlns:r="http://schemas.openxmlformats.org/officeDocument/2006/relationships" r:embed="rId3"/>
        <a:stretch>
          <a:fillRect/>
        </a:stretch>
      </xdr:blipFill>
      <xdr:spPr>
        <a:xfrm>
          <a:off x="10833735" y="903818"/>
          <a:ext cx="790787" cy="1035951"/>
        </a:xfrm>
        <a:prstGeom prst="rect">
          <a:avLst/>
        </a:prstGeom>
      </xdr:spPr>
    </xdr:pic>
    <xdr:clientData/>
  </xdr:twoCellAnchor>
  <xdr:twoCellAnchor editAs="oneCell">
    <xdr:from>
      <xdr:col>41</xdr:col>
      <xdr:colOff>891227</xdr:colOff>
      <xdr:row>14</xdr:row>
      <xdr:rowOff>195684</xdr:rowOff>
    </xdr:from>
    <xdr:to>
      <xdr:col>41</xdr:col>
      <xdr:colOff>2999306</xdr:colOff>
      <xdr:row>14</xdr:row>
      <xdr:rowOff>1824000</xdr:rowOff>
    </xdr:to>
    <xdr:pic>
      <xdr:nvPicPr>
        <xdr:cNvPr id="5" name="Imagen 4">
          <a:extLst>
            <a:ext uri="{FF2B5EF4-FFF2-40B4-BE49-F238E27FC236}">
              <a16:creationId xmlns:a16="http://schemas.microsoft.com/office/drawing/2014/main" id="{A0DF67AF-1102-0716-0436-515FCCC7524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3615438" y="2835947"/>
          <a:ext cx="2108079" cy="16283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ENOVO\Documents\AND%202026\RIESGOS\Monitoreo%20mapa%20de%20riesgos%20de%20gesti&#243;n%20AND%202025%20-%202%20linea%20de%20defensa.xlsx" TargetMode="External"/><Relationship Id="rId1" Type="http://schemas.openxmlformats.org/officeDocument/2006/relationships/externalLinkPath" Target="file:///C:\Users\LENOVO\Documents\AND%202026\RIESGOS\Monitoreo%20mapa%20de%20riesgos%20de%20gesti&#243;n%20AND%202025%20-%202%20linea%20de%20defen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uisa\Downloads\Mapa%20de%20riesgos%20de%20gesti&#243;n%202025%2008.2025%20+LFQ%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uisa\OneDrive\CORPORACI&#211;N\MIPG\RIESGOS\Gesti&#243;n%20TI-%20Mapa%20de%20riesgos%20de%20gesti&#243;n%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uisa\OneDrive\CORPORACI&#211;N\MIPG\RIESGOS\Mapa%20de%20riesgos%20de%20gesti&#243;n%202025%20-SSC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Intructivo"/>
      <sheetName val="Tabla Impacto"/>
      <sheetName val="Tabla probabilidad"/>
      <sheetName val="Mapa final Riesgos Gestión"/>
      <sheetName val="Direccionamiento estratégico"/>
      <sheetName val="Gestión documental"/>
      <sheetName val="Gestión financiera"/>
      <sheetName val="Gestión administrativa"/>
      <sheetName val="Seguimiento, medición, evaluaci"/>
      <sheetName val="Gestión contractual"/>
      <sheetName val="Gestión jurídica"/>
      <sheetName val="Seguridad y Privacidad de la in"/>
      <sheetName val="datos"/>
      <sheetName val="Gestión de Talento Humano"/>
      <sheetName val="Prestación de Servicios Ciudada"/>
      <sheetName val="Articulación de Servicios Ciuda"/>
      <sheetName val="Gestión de Grupos de Interés"/>
      <sheetName val="Gestión de Proyectos"/>
      <sheetName val="Gestión TI"/>
      <sheetName val="Comunicación Estratégica"/>
      <sheetName val="MAPAS DE CALOR"/>
      <sheetName val="Matriz Calor Inherente (2)"/>
      <sheetName val="Matriz Calor Inherente"/>
      <sheetName val="Matriz Calor Residual"/>
      <sheetName val="Tabla Valoración controles"/>
      <sheetName val="Opciones Tratamiento"/>
      <sheetName val="Hoja1"/>
    </sheetNames>
    <sheetDataSet>
      <sheetData sheetId="0"/>
      <sheetData sheetId="1"/>
      <sheetData sheetId="2">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Tabla Impacto"/>
      <sheetName val="Tabla probabilidad"/>
      <sheetName val="Direccionamiento estratégico"/>
      <sheetName val="Gestión documental"/>
      <sheetName val="Gestión financiera"/>
      <sheetName val="Gestión administrativa"/>
      <sheetName val="Seguimiento, medición, evaluaci"/>
      <sheetName val="Gestión contractual"/>
      <sheetName val="Gestión jurídica"/>
      <sheetName val="Gestión de Talento Humano"/>
      <sheetName val="Seguridad y Privacidad de la in"/>
      <sheetName val="datos"/>
      <sheetName val="Prestación de Servicios Ciudada"/>
      <sheetName val="Articulación de Servicios Ciuda"/>
      <sheetName val="Gestión de Grupos de Interés"/>
      <sheetName val="Gestión de Proyectos"/>
      <sheetName val="Gestión TI"/>
      <sheetName val="Comunicación Estratégica"/>
      <sheetName val="MAPAS DE CALOR"/>
      <sheetName val="Intructivo"/>
      <sheetName val="Mapa final"/>
      <sheetName val="Matriz Calor Inherente"/>
      <sheetName val="Matriz Calor Residual"/>
      <sheetName val="Tabla Valoración controles"/>
      <sheetName val="Opciones Tratamiento"/>
      <sheetName val="Hoja1"/>
    </sheetNames>
    <sheetDataSet>
      <sheetData sheetId="0"/>
      <sheetData sheetId="1">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Impacto"/>
      <sheetName val="INDICE"/>
      <sheetName val="Tabla probabilidad"/>
      <sheetName val="Direccionamiento estratégico"/>
      <sheetName val="Gestión documental"/>
      <sheetName val="Gestión financiera"/>
      <sheetName val="Gestión administrativa"/>
      <sheetName val="Seguimiento, medición, evaluaci"/>
      <sheetName val="Gestión contractual"/>
      <sheetName val="Gestión jurídica"/>
      <sheetName val="Seguridad y Privacidad de la in"/>
      <sheetName val="datos"/>
      <sheetName val="Prestación de Servicios Ciudada"/>
      <sheetName val="Gestión de Talento Humano"/>
      <sheetName val="Gestión de Grupos de Interés"/>
      <sheetName val="Gestión de Proyectos"/>
      <sheetName val="Gestión TI"/>
      <sheetName val="Comunicación Estratégica"/>
      <sheetName val="Articulación de Servicios Ciuda"/>
      <sheetName val="MAPAS DE CALOR"/>
      <sheetName val="Intructivo"/>
      <sheetName val="Mapa final"/>
      <sheetName val="Matriz Calor Inherente"/>
      <sheetName val="Matriz Calor Residual"/>
      <sheetName val="Tabla Valoración controles"/>
      <sheetName val="Opciones Tratamiento"/>
      <sheetName val="Hoja1"/>
    </sheetNames>
    <sheetDataSet>
      <sheetData sheetId="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Impacto"/>
      <sheetName val="INDICE"/>
      <sheetName val="Intructivo"/>
      <sheetName val="Tabla probabilidad"/>
      <sheetName val="Direccionamiento estratégico"/>
      <sheetName val="Prestación de Servicios Ciudada"/>
      <sheetName val="Gestión de Proyectos"/>
      <sheetName val="Gestión documental"/>
      <sheetName val="Gestión financiera"/>
      <sheetName val="Gestión administrativa"/>
      <sheetName val="Seguimiento, medición, evaluaci"/>
      <sheetName val="Gestión contractual"/>
      <sheetName val="Gestión jurídica"/>
      <sheetName val="Gestión de Talento Humano"/>
      <sheetName val="Seguridad y Privacidad de la in"/>
      <sheetName val="datos"/>
      <sheetName val="Articulación de Servicios Ciuda"/>
      <sheetName val="Gestión TI (manuel ) "/>
      <sheetName val="Comunicación Estratégica"/>
      <sheetName val="MAPAS DE CALOR"/>
      <sheetName val="Mapa final"/>
      <sheetName val="Gestión de Grupos de Interés"/>
      <sheetName val="Matriz Calor Inherente"/>
      <sheetName val="Matriz Calor Residual"/>
      <sheetName val="Tabla Valoración controles"/>
      <sheetName val="Opciones Tratamiento"/>
      <sheetName val="Hoja1"/>
    </sheetNames>
    <sheetDataSet>
      <sheetData sheetId="0">
        <row r="11">
          <cell r="C11" t="str">
            <v xml:space="preserve">     Afectación menor a 10 SMLMV .</v>
          </cell>
          <cell r="D11" t="str">
            <v xml:space="preserve">     El riesgo afecta la imagen de alguna área de la organización</v>
          </cell>
        </row>
        <row r="12">
          <cell r="C12" t="str">
            <v xml:space="preserve">     Entre 10 y 50 SMLMV </v>
          </cell>
          <cell r="D12" t="str">
            <v xml:space="preserve">     El riesgo afecta la imagen de la entidad internamente, de conocimiento general, nivel interno, de junta dircetiva y accionistas y/o de provedores</v>
          </cell>
        </row>
        <row r="13">
          <cell r="C13" t="str">
            <v xml:space="preserve">     Entre 50 y 100 SMLMV </v>
          </cell>
          <cell r="D13" t="str">
            <v xml:space="preserve">     El riesgo afecta la imagen de la entidad con algunos usuarios de relevancia frente al logro de los objetivos</v>
          </cell>
        </row>
        <row r="14">
          <cell r="C14" t="str">
            <v xml:space="preserve">     Entre 100 y 500 SMLMV </v>
          </cell>
          <cell r="D14" t="str">
            <v xml:space="preserve">     El riesgo afecta la imagen de de la entidad con efecto publicitario sostenido a nivel de sector administrativo, nivel departamental o municipal</v>
          </cell>
        </row>
        <row r="15">
          <cell r="C15" t="str">
            <v xml:space="preserve">     Mayor a 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person displayName="Luisa Fernanda  Quintero Ramírez" id="{F9F55507-912E-43FA-8D7A-8D8E1C345119}" userId="S::luisa.quintero@and.gov.co::0c47d815-41ae-4535-8764-6650959ec13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57" dT="2025-09-16T16:46:08.37" personId="{F9F55507-912E-43FA-8D7A-8D8E1C345119}" id="{C4F09749-DE93-43DD-8BE0-837D87717688}">
    <text>se disminuye de acuerdo al plan de capacitaciones</text>
  </threadedComment>
  <threadedComment ref="D59" dT="2025-09-16T16:59:53.61" personId="{F9F55507-912E-43FA-8D7A-8D8E1C345119}" id="{E7A24A59-D995-4BF5-A634-93C04F4E19C3}">
    <text>Revisar posterior de juridica</text>
  </threadedComment>
  <threadedComment ref="G61" dT="2025-09-16T17:02:55.92" personId="{F9F55507-912E-43FA-8D7A-8D8E1C345119}" id="{331FF306-80C8-432B-8282-78C0BB257585}">
    <text xml:space="preserve">hace referncia a los cargos
</text>
  </threadedComment>
  <threadedComment ref="G61" dT="2025-09-16T17:04:42.71" personId="{F9F55507-912E-43FA-8D7A-8D8E1C345119}" id="{BA2D38BD-49A9-48F2-99BE-B6781F9377A8}" parentId="{331FF306-80C8-432B-8282-78C0BB257585}">
    <text>16 cargos de la planta del personal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F5A5-FFE4-487C-95A7-FC98341CA4C0}">
  <sheetPr>
    <tabColor rgb="FF92D050"/>
  </sheetPr>
  <dimension ref="A2:AP164"/>
  <sheetViews>
    <sheetView tabSelected="1" topLeftCell="A15" zoomScale="94" zoomScaleNormal="114" workbookViewId="0">
      <pane xSplit="1" ySplit="3" topLeftCell="B18" activePane="bottomRight" state="frozen"/>
      <selection pane="bottomRight" activeCell="A69" sqref="A69"/>
      <selection pane="bottomLeft" activeCell="A14" sqref="A14"/>
      <selection pane="topRight"/>
    </sheetView>
  </sheetViews>
  <sheetFormatPr defaultColWidth="11.42578125" defaultRowHeight="14.1"/>
  <cols>
    <col min="1" max="1" width="11" style="1" customWidth="1"/>
    <col min="2" max="2" width="16.85546875" style="1" customWidth="1"/>
    <col min="3" max="3" width="27.28515625" style="1" customWidth="1"/>
    <col min="4" max="4" width="38.42578125" style="1" customWidth="1"/>
    <col min="5" max="5" width="58.42578125" style="7" customWidth="1"/>
    <col min="6" max="6" width="28.140625" style="194" customWidth="1"/>
    <col min="7" max="7" width="17.85546875" style="7" customWidth="1"/>
    <col min="8" max="8" width="16.42578125" style="7" customWidth="1"/>
    <col min="9" max="9" width="7.85546875" style="7" bestFit="1" customWidth="1"/>
    <col min="10" max="10" width="66.42578125" style="7" customWidth="1"/>
    <col min="11" max="11" width="24.7109375" style="7" customWidth="1"/>
    <col min="12" max="12" width="17.42578125" style="7" customWidth="1"/>
    <col min="13" max="13" width="7.85546875" style="7" bestFit="1" customWidth="1"/>
    <col min="14" max="14" width="16" style="7" customWidth="1"/>
    <col min="15" max="15" width="5.85546875" style="7" customWidth="1"/>
    <col min="16" max="16" width="61" style="7" customWidth="1"/>
    <col min="17" max="17" width="46.42578125" style="7" customWidth="1"/>
    <col min="18" max="18" width="34" style="7" customWidth="1"/>
    <col min="19" max="19" width="39.42578125" style="7" customWidth="1"/>
    <col min="20" max="20" width="12.42578125" style="7" customWidth="1"/>
    <col min="21" max="21" width="15.140625" style="7" bestFit="1" customWidth="1"/>
    <col min="22" max="22" width="6.85546875" style="7" customWidth="1"/>
    <col min="23" max="23" width="5" style="7" customWidth="1"/>
    <col min="24" max="24" width="7" style="7" customWidth="1"/>
    <col min="25" max="25" width="7.140625" style="7" customWidth="1"/>
    <col min="26" max="26" width="6.7109375" style="7" customWidth="1"/>
    <col min="27" max="27" width="7.42578125" style="7" customWidth="1"/>
    <col min="28" max="28" width="7.28515625" style="196" customWidth="1"/>
    <col min="29" max="29" width="8.7109375" style="7" customWidth="1"/>
    <col min="30" max="30" width="10.42578125" style="7" customWidth="1"/>
    <col min="31" max="31" width="9.7109375" style="7" customWidth="1"/>
    <col min="32" max="32" width="9.140625" style="7" customWidth="1"/>
    <col min="33" max="33" width="8.42578125" style="7" customWidth="1"/>
    <col min="34" max="34" width="7.28515625" style="7" customWidth="1"/>
    <col min="35" max="35" width="47.7109375" style="7" customWidth="1"/>
    <col min="36" max="36" width="18.42578125" style="7" customWidth="1"/>
    <col min="37" max="37" width="14.42578125" style="7" customWidth="1"/>
    <col min="38" max="38" width="12.28515625" style="7" customWidth="1"/>
    <col min="39" max="39" width="101.7109375" style="7" customWidth="1"/>
    <col min="40" max="40" width="21" style="7" customWidth="1"/>
    <col min="41" max="41" width="67.7109375" style="7" customWidth="1"/>
    <col min="42" max="42" width="51.42578125" style="7" customWidth="1"/>
    <col min="43" max="16384" width="11.42578125" style="7"/>
  </cols>
  <sheetData>
    <row r="2" spans="1:42" ht="15">
      <c r="B2" s="2" t="s">
        <v>0</v>
      </c>
      <c r="C2" s="3"/>
      <c r="D2" s="3"/>
      <c r="E2" s="4"/>
      <c r="F2" s="5"/>
      <c r="G2" s="4"/>
      <c r="H2" s="4"/>
      <c r="I2" s="4"/>
      <c r="J2" s="4"/>
      <c r="K2" s="4"/>
      <c r="L2" s="4"/>
      <c r="M2" s="4"/>
      <c r="N2" s="4"/>
      <c r="O2" s="4"/>
      <c r="P2" s="4"/>
      <c r="Q2" s="4"/>
      <c r="R2" s="4"/>
      <c r="S2" s="4"/>
      <c r="T2" s="4"/>
      <c r="U2" s="4"/>
      <c r="V2" s="4"/>
      <c r="W2" s="4"/>
      <c r="X2" s="4"/>
      <c r="Y2" s="4"/>
      <c r="Z2" s="4"/>
      <c r="AA2" s="4"/>
      <c r="AB2" s="6"/>
      <c r="AC2" s="4"/>
      <c r="AD2" s="4"/>
      <c r="AE2" s="4"/>
      <c r="AF2" s="4"/>
      <c r="AG2" s="4"/>
      <c r="AH2" s="4"/>
      <c r="AI2" s="4"/>
      <c r="AJ2" s="4"/>
      <c r="AK2" s="4"/>
      <c r="AL2" s="4"/>
      <c r="AM2" s="4"/>
      <c r="AN2" s="4"/>
      <c r="AP2" s="200"/>
    </row>
    <row r="3" spans="1:42" ht="15">
      <c r="B3" s="2" t="s">
        <v>1</v>
      </c>
      <c r="C3" s="3"/>
      <c r="D3" s="3"/>
      <c r="E3" s="4"/>
      <c r="F3" s="5"/>
      <c r="G3" s="4"/>
      <c r="H3" s="4"/>
      <c r="I3" s="4"/>
      <c r="J3" s="4"/>
      <c r="K3" s="4"/>
      <c r="L3" s="4"/>
      <c r="M3" s="4"/>
      <c r="N3" s="4"/>
      <c r="O3" s="4"/>
      <c r="P3" s="4"/>
      <c r="Q3" s="4"/>
      <c r="R3" s="4"/>
      <c r="S3" s="4"/>
      <c r="T3" s="4"/>
      <c r="U3" s="4"/>
      <c r="V3" s="4"/>
      <c r="W3" s="4"/>
      <c r="X3" s="4"/>
      <c r="Y3" s="4"/>
      <c r="Z3" s="4"/>
      <c r="AA3" s="4"/>
      <c r="AB3" s="6"/>
      <c r="AC3" s="4"/>
      <c r="AD3" s="4"/>
      <c r="AE3" s="4"/>
      <c r="AF3" s="4"/>
      <c r="AG3" s="4"/>
      <c r="AH3" s="4"/>
      <c r="AI3" s="4"/>
      <c r="AJ3" s="4"/>
      <c r="AK3" s="4"/>
      <c r="AL3" s="4"/>
      <c r="AM3" s="4"/>
      <c r="AN3" s="4"/>
      <c r="AP3" s="200"/>
    </row>
    <row r="4" spans="1:42" ht="16.5" customHeight="1">
      <c r="B4" s="2" t="s">
        <v>2</v>
      </c>
      <c r="C4" s="3"/>
      <c r="D4" s="3"/>
      <c r="E4" s="4"/>
      <c r="F4" s="5"/>
      <c r="G4" s="4"/>
      <c r="H4" s="4"/>
      <c r="I4" s="4"/>
      <c r="J4" s="4"/>
      <c r="K4" s="4"/>
      <c r="L4" s="4"/>
      <c r="M4" s="4"/>
      <c r="N4" s="4"/>
      <c r="O4" s="4"/>
      <c r="P4" s="4"/>
      <c r="Q4" s="4"/>
      <c r="R4" s="4"/>
      <c r="S4" s="4"/>
      <c r="T4" s="4"/>
      <c r="U4" s="4"/>
      <c r="V4" s="4"/>
      <c r="W4" s="4"/>
      <c r="X4" s="4"/>
      <c r="Y4" s="4"/>
      <c r="Z4" s="4"/>
      <c r="AA4" s="4"/>
      <c r="AB4" s="6"/>
      <c r="AC4" s="4"/>
      <c r="AD4" s="4"/>
      <c r="AE4" s="4"/>
      <c r="AF4" s="4"/>
      <c r="AG4" s="4"/>
      <c r="AH4" s="4"/>
      <c r="AI4" s="4"/>
      <c r="AJ4" s="4"/>
      <c r="AK4" s="4"/>
      <c r="AL4" s="4"/>
      <c r="AM4" s="4"/>
      <c r="AN4" s="4"/>
      <c r="AO4" s="4"/>
      <c r="AP4" s="201"/>
    </row>
    <row r="5" spans="1:42" ht="15">
      <c r="B5" s="8" t="s">
        <v>3</v>
      </c>
      <c r="C5" s="3"/>
      <c r="D5" s="3"/>
      <c r="E5" s="4"/>
      <c r="F5" s="5"/>
      <c r="G5" s="4"/>
      <c r="H5" s="4"/>
      <c r="I5" s="4"/>
      <c r="J5" s="4"/>
      <c r="K5" s="4"/>
      <c r="L5" s="4"/>
      <c r="M5" s="4"/>
      <c r="N5" s="4"/>
      <c r="O5" s="4"/>
      <c r="P5" s="4"/>
      <c r="Q5" s="4"/>
      <c r="R5" s="4"/>
      <c r="S5" s="4"/>
      <c r="T5" s="4"/>
      <c r="U5" s="4"/>
      <c r="V5" s="4"/>
      <c r="W5" s="4"/>
      <c r="X5" s="4"/>
      <c r="Y5" s="4"/>
      <c r="Z5" s="4"/>
      <c r="AA5" s="4"/>
      <c r="AB5" s="6"/>
      <c r="AC5" s="4"/>
      <c r="AD5" s="4"/>
      <c r="AE5" s="4"/>
      <c r="AF5" s="4"/>
      <c r="AG5" s="4"/>
      <c r="AH5" s="4"/>
      <c r="AI5" s="4"/>
      <c r="AJ5" s="4"/>
      <c r="AK5" s="4"/>
      <c r="AL5" s="4"/>
      <c r="AM5" s="4"/>
      <c r="AN5" s="4"/>
      <c r="AO5" s="4"/>
      <c r="AP5" s="201"/>
    </row>
    <row r="6" spans="1:42" ht="12.75" customHeight="1">
      <c r="B6" s="3"/>
      <c r="C6" s="3"/>
      <c r="D6" s="3"/>
      <c r="E6" s="4"/>
      <c r="F6" s="5"/>
      <c r="G6" s="4"/>
      <c r="H6" s="4"/>
      <c r="I6" s="4"/>
      <c r="J6" s="4"/>
      <c r="K6" s="4"/>
      <c r="L6" s="4"/>
      <c r="M6" s="4"/>
      <c r="N6" s="4"/>
      <c r="O6" s="4"/>
      <c r="P6" s="4"/>
      <c r="Q6" s="4"/>
      <c r="R6" s="4"/>
      <c r="S6" s="4"/>
      <c r="T6" s="4"/>
      <c r="U6" s="4"/>
      <c r="V6" s="4"/>
      <c r="W6" s="4"/>
      <c r="X6" s="4"/>
      <c r="Y6" s="4"/>
      <c r="Z6" s="4"/>
      <c r="AA6" s="4"/>
      <c r="AB6" s="6"/>
      <c r="AC6" s="4"/>
      <c r="AD6" s="4"/>
      <c r="AE6" s="4"/>
      <c r="AF6" s="4"/>
      <c r="AG6" s="4"/>
      <c r="AH6" s="4"/>
      <c r="AI6" s="4"/>
      <c r="AJ6" s="4"/>
      <c r="AK6" s="4"/>
      <c r="AL6" s="4"/>
      <c r="AM6" s="4"/>
      <c r="AN6" s="4"/>
      <c r="AO6" s="4"/>
      <c r="AP6" s="201"/>
    </row>
    <row r="7" spans="1:42" ht="13.5" hidden="1" customHeight="1">
      <c r="B7" s="3"/>
      <c r="C7" s="3"/>
      <c r="D7" s="3"/>
      <c r="E7" s="4"/>
      <c r="F7" s="5"/>
      <c r="G7" s="4"/>
      <c r="H7" s="4"/>
      <c r="I7" s="4"/>
      <c r="J7" s="4"/>
      <c r="K7" s="4"/>
      <c r="L7" s="4"/>
      <c r="M7" s="4"/>
      <c r="N7" s="4"/>
      <c r="O7" s="4"/>
      <c r="P7" s="4"/>
      <c r="Q7" s="4"/>
      <c r="R7" s="4"/>
      <c r="S7" s="4"/>
      <c r="T7" s="4"/>
      <c r="U7" s="4"/>
      <c r="V7" s="4"/>
      <c r="W7" s="4"/>
      <c r="X7" s="4"/>
      <c r="Y7" s="4"/>
      <c r="Z7" s="4"/>
      <c r="AA7" s="4"/>
      <c r="AB7" s="6"/>
      <c r="AC7" s="4"/>
      <c r="AD7" s="4"/>
      <c r="AE7" s="4"/>
      <c r="AF7" s="4"/>
      <c r="AG7" s="4"/>
      <c r="AH7" s="4"/>
      <c r="AI7" s="4"/>
      <c r="AJ7" s="4"/>
      <c r="AK7" s="4"/>
      <c r="AL7" s="4"/>
      <c r="AM7" s="4"/>
      <c r="AN7" s="4"/>
      <c r="AO7" s="4"/>
      <c r="AP7" s="201"/>
    </row>
    <row r="8" spans="1:42" ht="8.25" customHeight="1">
      <c r="B8" s="3"/>
      <c r="C8" s="216"/>
      <c r="D8" s="216"/>
      <c r="E8" s="216"/>
      <c r="F8" s="216"/>
      <c r="G8" s="216"/>
      <c r="H8" s="216"/>
      <c r="I8" s="216"/>
      <c r="J8" s="216"/>
      <c r="K8" s="216"/>
      <c r="L8" s="216"/>
      <c r="M8" s="216"/>
      <c r="N8" s="216"/>
      <c r="O8" s="217"/>
      <c r="P8" s="217"/>
      <c r="Q8" s="217"/>
      <c r="R8" s="217"/>
      <c r="S8" s="217"/>
      <c r="T8" s="217"/>
      <c r="U8" s="217"/>
      <c r="V8" s="4"/>
      <c r="W8" s="4"/>
      <c r="X8" s="4"/>
      <c r="Y8" s="4"/>
      <c r="Z8" s="4"/>
      <c r="AA8" s="4"/>
      <c r="AB8" s="6"/>
      <c r="AC8" s="4"/>
      <c r="AD8" s="4"/>
      <c r="AE8" s="4"/>
      <c r="AF8" s="4"/>
      <c r="AG8" s="4"/>
      <c r="AH8" s="4"/>
      <c r="AI8" s="4"/>
      <c r="AJ8" s="4"/>
      <c r="AK8" s="4"/>
      <c r="AL8" s="4"/>
      <c r="AM8" s="4"/>
      <c r="AN8" s="4"/>
      <c r="AO8" s="4"/>
      <c r="AP8" s="201"/>
    </row>
    <row r="9" spans="1:42" ht="16.5" customHeight="1">
      <c r="B9" s="2" t="s">
        <v>4</v>
      </c>
      <c r="C9" s="9"/>
      <c r="D9" s="9"/>
      <c r="E9" s="9"/>
      <c r="F9" s="9"/>
      <c r="G9" s="9"/>
      <c r="H9" s="9"/>
      <c r="I9" s="9"/>
      <c r="J9" s="9"/>
      <c r="K9" s="9"/>
      <c r="L9" s="9"/>
      <c r="M9" s="9"/>
      <c r="N9" s="9"/>
      <c r="O9" s="10"/>
      <c r="P9" s="10"/>
      <c r="Q9" s="10"/>
      <c r="R9" s="10"/>
      <c r="S9" s="10"/>
      <c r="T9" s="10"/>
      <c r="U9" s="10"/>
      <c r="V9" s="4"/>
      <c r="W9" s="4"/>
      <c r="X9" s="4"/>
      <c r="Y9" s="4"/>
      <c r="Z9" s="4"/>
      <c r="AA9" s="4"/>
      <c r="AB9" s="6"/>
      <c r="AC9" s="4"/>
      <c r="AD9" s="4"/>
      <c r="AE9" s="4"/>
      <c r="AF9" s="4"/>
      <c r="AG9" s="4"/>
      <c r="AH9" s="4"/>
      <c r="AI9" s="4"/>
      <c r="AJ9" s="4"/>
      <c r="AK9" s="4"/>
      <c r="AL9" s="4"/>
      <c r="AM9" s="4"/>
      <c r="AN9" s="4"/>
      <c r="AO9" s="4"/>
      <c r="AP9" s="201"/>
    </row>
    <row r="10" spans="1:42" ht="16.5" customHeight="1">
      <c r="A10" s="2"/>
      <c r="B10" s="11"/>
      <c r="C10" s="9"/>
      <c r="D10" s="9"/>
      <c r="E10" s="9"/>
      <c r="F10" s="9"/>
      <c r="G10" s="9"/>
      <c r="H10" s="9"/>
      <c r="I10" s="9"/>
      <c r="J10" s="9"/>
      <c r="K10" s="9"/>
      <c r="L10" s="9"/>
      <c r="M10" s="9"/>
      <c r="N10" s="9"/>
      <c r="O10" s="10"/>
      <c r="P10" s="10"/>
      <c r="Q10" s="10"/>
      <c r="R10" s="10"/>
      <c r="S10" s="10"/>
      <c r="T10" s="10"/>
      <c r="U10" s="10"/>
      <c r="V10" s="4"/>
      <c r="W10" s="4"/>
      <c r="X10" s="4"/>
      <c r="Y10" s="4"/>
      <c r="Z10" s="4"/>
      <c r="AA10" s="4"/>
      <c r="AB10" s="6"/>
      <c r="AC10" s="4"/>
      <c r="AD10" s="4"/>
      <c r="AE10" s="4"/>
      <c r="AF10" s="4"/>
      <c r="AG10" s="4"/>
      <c r="AH10" s="4"/>
      <c r="AI10" s="4"/>
      <c r="AJ10" s="4"/>
      <c r="AK10" s="4"/>
      <c r="AL10" s="4"/>
      <c r="AM10" s="4"/>
      <c r="AN10" s="4"/>
      <c r="AO10" s="4"/>
      <c r="AP10" s="201"/>
    </row>
    <row r="11" spans="1:42" ht="27" customHeight="1">
      <c r="A11" s="12" t="s">
        <v>5</v>
      </c>
      <c r="B11" s="13" t="s">
        <v>6</v>
      </c>
      <c r="C11" s="12" t="s">
        <v>7</v>
      </c>
      <c r="D11" s="218" t="s">
        <v>8</v>
      </c>
      <c r="E11" s="218"/>
      <c r="F11" s="9"/>
      <c r="G11" s="9"/>
      <c r="H11" s="9"/>
      <c r="I11" s="9"/>
      <c r="J11" s="9"/>
      <c r="K11" s="9"/>
      <c r="L11" s="9"/>
      <c r="M11" s="9"/>
      <c r="N11" s="9"/>
      <c r="O11" s="10"/>
      <c r="P11" s="10"/>
      <c r="Q11" s="10"/>
      <c r="R11" s="10"/>
      <c r="S11" s="10"/>
      <c r="T11" s="10"/>
      <c r="U11" s="10"/>
      <c r="V11" s="4"/>
      <c r="W11" s="4"/>
      <c r="X11" s="4"/>
      <c r="Y11" s="4"/>
      <c r="Z11" s="4"/>
      <c r="AA11" s="4"/>
      <c r="AB11" s="6"/>
      <c r="AC11" s="4"/>
      <c r="AD11" s="4"/>
      <c r="AE11" s="4"/>
      <c r="AF11" s="4"/>
      <c r="AG11" s="4"/>
      <c r="AH11" s="4"/>
      <c r="AI11" s="4"/>
      <c r="AJ11" s="4"/>
      <c r="AK11" s="4"/>
      <c r="AL11" s="4"/>
      <c r="AM11" s="4"/>
      <c r="AN11" s="4"/>
      <c r="AO11" s="4"/>
      <c r="AP11" s="201"/>
    </row>
    <row r="12" spans="1:42" ht="30" customHeight="1">
      <c r="A12" s="219"/>
      <c r="B12" s="219"/>
      <c r="C12" s="219"/>
      <c r="D12" s="219"/>
      <c r="E12" s="219"/>
      <c r="F12" s="219"/>
      <c r="G12" s="219"/>
      <c r="H12" s="219"/>
      <c r="I12" s="219"/>
      <c r="J12" s="219"/>
      <c r="K12" s="219"/>
      <c r="L12" s="219"/>
      <c r="M12" s="219"/>
      <c r="N12" s="219"/>
      <c r="O12" s="219"/>
      <c r="P12" s="219"/>
      <c r="Q12" s="219"/>
      <c r="R12" s="219"/>
      <c r="S12" s="219"/>
      <c r="T12" s="219"/>
      <c r="U12" s="219"/>
      <c r="V12" s="219"/>
      <c r="W12" s="219"/>
      <c r="X12" s="219"/>
      <c r="Y12" s="219"/>
      <c r="Z12" s="219"/>
      <c r="AA12" s="219"/>
      <c r="AB12" s="219"/>
      <c r="AC12" s="219"/>
      <c r="AD12" s="219"/>
      <c r="AE12" s="219"/>
      <c r="AF12" s="219"/>
      <c r="AG12" s="219"/>
      <c r="AH12" s="219"/>
      <c r="AI12" s="219"/>
      <c r="AJ12" s="219"/>
      <c r="AK12" s="219"/>
      <c r="AL12" s="219"/>
      <c r="AM12" s="219"/>
      <c r="AN12" s="219"/>
      <c r="AO12" s="4"/>
      <c r="AP12" s="201"/>
    </row>
    <row r="13" spans="1:42" ht="10.5" customHeight="1">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5"/>
      <c r="AC13" s="14"/>
      <c r="AD13" s="14"/>
      <c r="AE13" s="14"/>
      <c r="AF13" s="14"/>
      <c r="AG13" s="14"/>
      <c r="AH13" s="14"/>
      <c r="AI13" s="14"/>
      <c r="AJ13" s="14"/>
      <c r="AK13" s="14"/>
      <c r="AL13" s="14"/>
      <c r="AM13" s="14"/>
      <c r="AN13" s="14"/>
      <c r="AO13" s="4"/>
      <c r="AP13" s="201"/>
    </row>
    <row r="14" spans="1:42" ht="15">
      <c r="A14" s="220"/>
      <c r="B14" s="220"/>
      <c r="C14" s="220"/>
      <c r="D14" s="220"/>
      <c r="E14" s="220"/>
      <c r="F14" s="220"/>
      <c r="G14" s="221"/>
      <c r="H14" s="222" t="s">
        <v>9</v>
      </c>
      <c r="I14" s="223"/>
      <c r="J14" s="223"/>
      <c r="K14" s="223"/>
      <c r="L14" s="223"/>
      <c r="M14" s="223"/>
      <c r="N14" s="224"/>
      <c r="O14" s="225" t="s">
        <v>10</v>
      </c>
      <c r="P14" s="220"/>
      <c r="Q14" s="220"/>
      <c r="R14" s="220"/>
      <c r="S14" s="220"/>
      <c r="T14" s="220"/>
      <c r="U14" s="220"/>
      <c r="V14" s="220"/>
      <c r="W14" s="220"/>
      <c r="X14" s="220"/>
      <c r="Y14" s="220"/>
      <c r="Z14" s="220"/>
      <c r="AA14" s="221"/>
      <c r="AB14" s="222" t="s">
        <v>11</v>
      </c>
      <c r="AC14" s="223"/>
      <c r="AD14" s="223"/>
      <c r="AE14" s="223"/>
      <c r="AF14" s="223"/>
      <c r="AG14" s="223"/>
      <c r="AH14" s="224"/>
      <c r="AI14" s="225" t="s">
        <v>12</v>
      </c>
      <c r="AJ14" s="220"/>
      <c r="AK14" s="220"/>
      <c r="AL14" s="220"/>
      <c r="AM14" s="220"/>
      <c r="AN14" s="220"/>
      <c r="AO14" s="4"/>
      <c r="AP14" s="201"/>
    </row>
    <row r="15" spans="1:42" ht="153" customHeight="1">
      <c r="A15" s="207"/>
      <c r="B15" s="226" t="s">
        <v>13</v>
      </c>
      <c r="C15" s="227"/>
      <c r="D15" s="227"/>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9"/>
    </row>
    <row r="16" spans="1:42" ht="44.25" customHeight="1">
      <c r="A16" s="208" t="s">
        <v>14</v>
      </c>
      <c r="B16" s="210" t="s">
        <v>15</v>
      </c>
      <c r="C16" s="212" t="s">
        <v>16</v>
      </c>
      <c r="D16" s="212" t="s">
        <v>17</v>
      </c>
      <c r="E16" s="210" t="s">
        <v>18</v>
      </c>
      <c r="F16" s="214" t="s">
        <v>19</v>
      </c>
      <c r="G16" s="212" t="s">
        <v>20</v>
      </c>
      <c r="H16" s="247" t="s">
        <v>21</v>
      </c>
      <c r="I16" s="243" t="s">
        <v>22</v>
      </c>
      <c r="J16" s="247" t="s">
        <v>23</v>
      </c>
      <c r="K16" s="262" t="s">
        <v>24</v>
      </c>
      <c r="L16" s="263" t="s">
        <v>25</v>
      </c>
      <c r="M16" s="243" t="s">
        <v>22</v>
      </c>
      <c r="N16" s="245" t="s">
        <v>26</v>
      </c>
      <c r="O16" s="246" t="s">
        <v>27</v>
      </c>
      <c r="P16" s="212" t="s">
        <v>28</v>
      </c>
      <c r="Q16" s="206"/>
      <c r="R16" s="206"/>
      <c r="S16" s="206"/>
      <c r="T16" s="206"/>
      <c r="U16" s="214" t="s">
        <v>29</v>
      </c>
      <c r="V16" s="212" t="s">
        <v>30</v>
      </c>
      <c r="W16" s="212"/>
      <c r="X16" s="212"/>
      <c r="Y16" s="212"/>
      <c r="Z16" s="212"/>
      <c r="AA16" s="212"/>
      <c r="AB16" s="239" t="s">
        <v>31</v>
      </c>
      <c r="AC16" s="241" t="s">
        <v>32</v>
      </c>
      <c r="AD16" s="241" t="s">
        <v>22</v>
      </c>
      <c r="AE16" s="241" t="s">
        <v>33</v>
      </c>
      <c r="AF16" s="241" t="s">
        <v>22</v>
      </c>
      <c r="AG16" s="241" t="s">
        <v>34</v>
      </c>
      <c r="AH16" s="236" t="s">
        <v>35</v>
      </c>
      <c r="AI16" s="212" t="s">
        <v>12</v>
      </c>
      <c r="AJ16" s="212" t="s">
        <v>36</v>
      </c>
      <c r="AK16" s="212" t="s">
        <v>37</v>
      </c>
      <c r="AL16" s="212" t="s">
        <v>38</v>
      </c>
      <c r="AM16" s="212" t="s">
        <v>39</v>
      </c>
      <c r="AN16" s="212" t="s">
        <v>40</v>
      </c>
      <c r="AO16" s="212" t="s">
        <v>41</v>
      </c>
      <c r="AP16" s="258" t="s">
        <v>42</v>
      </c>
    </row>
    <row r="17" spans="1:42" s="199" customFormat="1" ht="94.5" customHeight="1">
      <c r="A17" s="209"/>
      <c r="B17" s="211"/>
      <c r="C17" s="213"/>
      <c r="D17" s="213"/>
      <c r="E17" s="211"/>
      <c r="F17" s="215"/>
      <c r="G17" s="213"/>
      <c r="H17" s="248"/>
      <c r="I17" s="244"/>
      <c r="J17" s="248"/>
      <c r="K17" s="215"/>
      <c r="L17" s="244"/>
      <c r="M17" s="244"/>
      <c r="N17" s="213"/>
      <c r="O17" s="237"/>
      <c r="P17" s="213"/>
      <c r="Q17" s="16" t="s">
        <v>43</v>
      </c>
      <c r="R17" s="16" t="s">
        <v>44</v>
      </c>
      <c r="S17" s="16" t="s">
        <v>45</v>
      </c>
      <c r="T17" s="16" t="s">
        <v>46</v>
      </c>
      <c r="U17" s="212"/>
      <c r="V17" s="17" t="s">
        <v>47</v>
      </c>
      <c r="W17" s="17" t="s">
        <v>48</v>
      </c>
      <c r="X17" s="17" t="s">
        <v>49</v>
      </c>
      <c r="Y17" s="17" t="s">
        <v>50</v>
      </c>
      <c r="Z17" s="17" t="s">
        <v>51</v>
      </c>
      <c r="AA17" s="17" t="s">
        <v>52</v>
      </c>
      <c r="AB17" s="240"/>
      <c r="AC17" s="242"/>
      <c r="AD17" s="242"/>
      <c r="AE17" s="242"/>
      <c r="AF17" s="242"/>
      <c r="AG17" s="242"/>
      <c r="AH17" s="237"/>
      <c r="AI17" s="238"/>
      <c r="AJ17" s="238"/>
      <c r="AK17" s="238"/>
      <c r="AL17" s="213"/>
      <c r="AM17" s="213"/>
      <c r="AN17" s="213"/>
      <c r="AO17" s="257"/>
      <c r="AP17" s="259"/>
    </row>
    <row r="18" spans="1:42" s="43" customFormat="1" ht="111" customHeight="1">
      <c r="A18" s="18" t="s">
        <v>53</v>
      </c>
      <c r="B18" s="19" t="s">
        <v>54</v>
      </c>
      <c r="C18" s="19" t="s">
        <v>55</v>
      </c>
      <c r="D18" s="19" t="s">
        <v>56</v>
      </c>
      <c r="E18" s="20" t="s">
        <v>57</v>
      </c>
      <c r="F18" s="19" t="s">
        <v>58</v>
      </c>
      <c r="G18" s="21">
        <v>4</v>
      </c>
      <c r="H18" s="22" t="str">
        <f>IF(G18&lt;=0,"",IF(G18&lt;=2,"Muy Baja",IF(G18&lt;=24,"Baja",IF(G18&lt;=500,"Media",IF(G18&lt;=5000,"Alta","Muy Alta")))))</f>
        <v>Baja</v>
      </c>
      <c r="I18" s="23">
        <f>IF(H18="","",IF(H18="Muy Baja",0.2,IF(H18="Baja",0.4,IF(H18="Media",0.6,IF(H18="Alta",0.8,IF(H18="Muy Alta",1,))))))</f>
        <v>0.4</v>
      </c>
      <c r="J18" s="24" t="s">
        <v>59</v>
      </c>
      <c r="K18" s="25" t="str">
        <f>IF(NOT(ISERROR(MATCH(J18,'[1]Tabla Impacto'!$B$221:$B$223,0))),'[1]Tabla Impacto'!$F$223&amp;"Por favor no seleccionar los criterios de impacto(Afectación Económica o presupuestal y Pérdida Reputacional)",J18)</f>
        <v xml:space="preserve">     El riesgo afecta la imagen de la entidad con algunos usuarios de relevancia frente al logro de los objetivos</v>
      </c>
      <c r="L18" s="22" t="str">
        <f>IF(OR(K18='[1]Tabla Impacto'!$C$11,K18='[1]Tabla Impacto'!$D$11),"Leve",IF(OR(K18='[1]Tabla Impacto'!$C$12,K18='[1]Tabla Impacto'!$D$12),"Menor",IF(OR(K18='[1]Tabla Impacto'!$C$13,K18='[1]Tabla Impacto'!$D$13),"Moderado",IF(OR(K18='[1]Tabla Impacto'!$C$14,K18='[1]Tabla Impacto'!$D$14),"Mayor",IF(OR(K18='[1]Tabla Impacto'!$C$15,K18='[1]Tabla Impacto'!$D$15),"Catastrófico","")))))</f>
        <v>Moderado</v>
      </c>
      <c r="M18" s="23">
        <f>IF(L18="","",IF(L18="Leve",0.2,IF(L18="Menor",0.4,IF(L18="Moderado",0.6,IF(L18="Mayor",0.8,IF(L18="Catastrófico",1,))))))</f>
        <v>0.6</v>
      </c>
      <c r="N18" s="26"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Moderado</v>
      </c>
      <c r="O18" s="27">
        <v>1</v>
      </c>
      <c r="P18" s="28" t="s">
        <v>60</v>
      </c>
      <c r="Q18" s="28" t="s">
        <v>61</v>
      </c>
      <c r="R18" s="29" t="s">
        <v>62</v>
      </c>
      <c r="S18" s="28" t="s">
        <v>63</v>
      </c>
      <c r="T18" s="30" t="s">
        <v>64</v>
      </c>
      <c r="U18" s="31" t="str">
        <f>IF(OR(V18="Preventivo",V18="Detectivo"),"Probabilidad",IF(V18="Correctivo","Impacto",""))</f>
        <v>Probabilidad</v>
      </c>
      <c r="V18" s="32" t="s">
        <v>65</v>
      </c>
      <c r="W18" s="32" t="s">
        <v>66</v>
      </c>
      <c r="X18" s="33">
        <v>0.4</v>
      </c>
      <c r="Y18" s="32" t="s">
        <v>67</v>
      </c>
      <c r="Z18" s="32" t="s">
        <v>68</v>
      </c>
      <c r="AA18" s="32" t="s">
        <v>69</v>
      </c>
      <c r="AB18" s="34">
        <f>IFERROR(IF(U18="Probabilidad",(I18-(+I18*X18)),IF(U18="Impacto",I18,"")),"")</f>
        <v>0.24</v>
      </c>
      <c r="AC18" s="35" t="str">
        <f>IFERROR(IF(AB18="","",IF(AB18&lt;=0.2,"Muy Baja",IF(AB18&lt;=0.4,"Baja",IF(AB18&lt;=0.6,"Media",IF(AB18&lt;=0.8,"Alta","Muy Alta"))))),"")</f>
        <v>Baja</v>
      </c>
      <c r="AD18" s="36">
        <v>0.24</v>
      </c>
      <c r="AE18" s="35" t="str">
        <f>IFERROR(IF(AF18="","",IF(AF18&lt;=0.2,"Leve",IF(AF18&lt;=0.4,"Menor",IF(AF18&lt;=0.6,"Moderado",IF(AF18&lt;=0.8,"Mayor","Catastrófico"))))),"")</f>
        <v>Moderado</v>
      </c>
      <c r="AF18" s="36">
        <f>IFERROR(IF(U18="Impacto",(M18-(+M18*X18)),IF(U18="Probabilidad",M18,"")),"")</f>
        <v>0.6</v>
      </c>
      <c r="AG18" s="37" t="str">
        <f>IFERROR(IF(OR(AND(AC18="Muy Baja",AE18="Leve"),AND(AC18="Muy Baja",AE18="Menor"),AND(AC18="Baja",AE18="Leve")),"Bajo",IF(OR(AND(AC18="Muy baja",AE18="Moderado"),AND(AC18="Baja",AE18="Menor"),AND(AC18="Baja",AE18="Moderado"),AND(AC18="Media",AE18="Leve"),AND(AC18="Media",AE18="Menor"),AND(AC18="Media",AE18="Moderado"),AND(AC18="Alta",AE18="Leve"),AND(AC18="Alta",AE18="Menor")),"Moderado",IF(OR(AND(AC18="Muy Baja",AE18="Mayor"),AND(AC18="Baja",AE18="Mayor"),AND(AC18="Media",AE18="Mayor"),AND(AC18="Alta",AE18="Moderado"),AND(AC18="Alta",AE18="Mayor"),AND(AC18="Muy Alta",AE18="Leve"),AND(AC18="Muy Alta",AE18="Menor"),AND(AC18="Muy Alta",AE18="Moderado"),AND(AC18="Muy Alta",AE18="Mayor")),"Alto",IF(OR(AND(AC18="Muy Baja",AE18="Catastrófico"),AND(AC18="Baja",AE18="Catastrófico"),AND(AC18="Media",AE18="Catastrófico"),AND(AC18="Alta",AE18="Catastrófico"),AND(AC18="Muy Alta",AE18="Catastrófico")),"Extremo","")))),"")</f>
        <v>Moderado</v>
      </c>
      <c r="AH18" s="38" t="s">
        <v>70</v>
      </c>
      <c r="AI18" s="39" t="s">
        <v>71</v>
      </c>
      <c r="AJ18" s="30" t="s">
        <v>72</v>
      </c>
      <c r="AK18" s="40">
        <v>45987</v>
      </c>
      <c r="AL18" s="40">
        <v>46001</v>
      </c>
      <c r="AM18" s="392" t="s">
        <v>73</v>
      </c>
      <c r="AN18" s="41" t="s">
        <v>74</v>
      </c>
      <c r="AO18" s="260" t="s">
        <v>75</v>
      </c>
      <c r="AP18" s="42"/>
    </row>
    <row r="19" spans="1:42" ht="116.25" customHeight="1">
      <c r="A19" s="18" t="s">
        <v>76</v>
      </c>
      <c r="B19" s="18" t="s">
        <v>54</v>
      </c>
      <c r="C19" s="44" t="s">
        <v>77</v>
      </c>
      <c r="D19" s="44" t="s">
        <v>78</v>
      </c>
      <c r="E19" s="20" t="s">
        <v>79</v>
      </c>
      <c r="F19" s="19" t="s">
        <v>58</v>
      </c>
      <c r="G19" s="21">
        <v>2</v>
      </c>
      <c r="H19" s="22" t="str">
        <f>IF(G19&lt;=0,"",IF(G19&lt;=2,"Muy Baja",IF(G19&lt;=24,"Baja",IF(G19&lt;=500,"Media",IF(G19&lt;=5000,"Alta","Muy Alta")))))</f>
        <v>Muy Baja</v>
      </c>
      <c r="I19" s="23">
        <f>IF(H19="","",IF(H19="Muy Baja",0.2,IF(H19="Baja",0.4,IF(H19="Media",0.6,IF(H19="Alta",0.8,IF(H19="Muy Alta",1,))))))</f>
        <v>0.2</v>
      </c>
      <c r="J19" s="24" t="s">
        <v>80</v>
      </c>
      <c r="K19" s="25" t="str">
        <f>IF(NOT(ISERROR(MATCH(J19,'[1]Tabla Impacto'!$B$221:$B$223,0))),'[1]Tabla Impacto'!$F$223&amp;"Por favor no seleccionar los criterios de impacto(Afectación Económica o presupuestal y Pérdida Reputacional)",J19)</f>
        <v xml:space="preserve">     El riesgo afecta la imagen de alguna área de la organización</v>
      </c>
      <c r="L19" s="22" t="str">
        <f>IF(OR(K19='[1]Tabla Impacto'!$C$11,K19='[1]Tabla Impacto'!$D$11),"Leve",IF(OR(K19='[1]Tabla Impacto'!$C$12,K19='[1]Tabla Impacto'!$D$12),"Menor",IF(OR(K19='[1]Tabla Impacto'!$C$13,K19='[1]Tabla Impacto'!$D$13),"Moderado",IF(OR(K19='[1]Tabla Impacto'!$C$14,K19='[1]Tabla Impacto'!$D$14),"Mayor",IF(OR(K19='[1]Tabla Impacto'!$C$15,K19='[1]Tabla Impacto'!$D$15),"Catastrófico","")))))</f>
        <v>Leve</v>
      </c>
      <c r="M19" s="23">
        <f>IF(L19="","",IF(L19="Leve",0.2,IF(L19="Menor",0.4,IF(L19="Moderado",0.6,IF(L19="Mayor",0.8,IF(L19="Catastrófico",1,))))))</f>
        <v>0.2</v>
      </c>
      <c r="N19" s="26" t="str">
        <f>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Bajo</v>
      </c>
      <c r="O19" s="27">
        <v>1</v>
      </c>
      <c r="P19" s="28" t="s">
        <v>81</v>
      </c>
      <c r="Q19" s="45" t="s">
        <v>82</v>
      </c>
      <c r="R19" s="45" t="s">
        <v>83</v>
      </c>
      <c r="S19" s="45" t="s">
        <v>84</v>
      </c>
      <c r="T19" s="46" t="s">
        <v>85</v>
      </c>
      <c r="U19" s="47" t="str">
        <f>IF(OR(V19="Preventivo",V19="Detectivo"),"Probabilidad",IF(V19="Correctivo","Impacto",""))</f>
        <v>Probabilidad</v>
      </c>
      <c r="V19" s="38" t="s">
        <v>65</v>
      </c>
      <c r="W19" s="38" t="s">
        <v>66</v>
      </c>
      <c r="X19" s="48" t="str">
        <f>IF(AND(V19="Preventivo",W19="Automático"),"50%",IF(AND(V19="Preventivo",W19="Manual"),"40%",IF(AND(V19="Detectivo",W19="Automático"),"40%",IF(AND(V19="Detectivo",W19="Manual"),"30%",IF(AND(V19="Correctivo",W19="Automático"),"35%",IF(AND(V19="Correctivo",W19="Manual"),"25%",""))))))</f>
        <v>40%</v>
      </c>
      <c r="Y19" s="38" t="s">
        <v>67</v>
      </c>
      <c r="Z19" s="49" t="s">
        <v>68</v>
      </c>
      <c r="AA19" s="38" t="s">
        <v>69</v>
      </c>
      <c r="AB19" s="50">
        <f>IFERROR(IF(U19="Probabilidad",(I19-(+I19*X19)),IF(U19="Impacto",I19,"")),"")</f>
        <v>0.12</v>
      </c>
      <c r="AC19" s="51" t="str">
        <f>IFERROR(IF(AB19="","",IF(AB19&lt;=0.2,"Muy Baja",IF(AB19&lt;=0.4,"Baja",IF(AB19&lt;=0.6,"Media",IF(AB19&lt;=0.8,"Alta","Muy Alta"))))),"")</f>
        <v>Muy Baja</v>
      </c>
      <c r="AD19" s="48">
        <f>+AB19</f>
        <v>0.12</v>
      </c>
      <c r="AE19" s="51" t="str">
        <f>IFERROR(IF(AF19="","",IF(AF19&lt;=0.2,"Leve",IF(AF19&lt;=0.4,"Menor",IF(AF19&lt;=0.6,"Moderado",IF(AF19&lt;=0.8,"Mayor","Catastrófico"))))),"")</f>
        <v>Leve</v>
      </c>
      <c r="AF19" s="48">
        <f>IFERROR(IF(U19="Impacto",(M19-(+M19*X19)),IF(U19="Probabilidad",M19,"")),"")</f>
        <v>0.2</v>
      </c>
      <c r="AG19" s="52" t="str">
        <f>IFERROR(IF(OR(AND(AC19="Muy Baja",AE19="Leve"),AND(AC19="Muy Baja",AE19="Menor"),AND(AC19="Baja",AE19="Leve")),"Bajo",IF(OR(AND(AC19="Muy baja",AE19="Moderado"),AND(AC19="Baja",AE19="Menor"),AND(AC19="Baja",AE19="Moderado"),AND(AC19="Media",AE19="Leve"),AND(AC19="Media",AE19="Menor"),AND(AC19="Media",AE19="Moderado"),AND(AC19="Alta",AE19="Leve"),AND(AC19="Alta",AE19="Menor")),"Moderado",IF(OR(AND(AC19="Muy Baja",AE19="Mayor"),AND(AC19="Baja",AE19="Mayor"),AND(AC19="Media",AE19="Mayor"),AND(AC19="Alta",AE19="Moderado"),AND(AC19="Alta",AE19="Mayor"),AND(AC19="Muy Alta",AE19="Leve"),AND(AC19="Muy Alta",AE19="Menor"),AND(AC19="Muy Alta",AE19="Moderado"),AND(AC19="Muy Alta",AE19="Mayor")),"Alto",IF(OR(AND(AC19="Muy Baja",AE19="Catastrófico"),AND(AC19="Baja",AE19="Catastrófico"),AND(AC19="Media",AE19="Catastrófico"),AND(AC19="Alta",AE19="Catastrófico"),AND(AC19="Muy Alta",AE19="Catastrófico")),"Extremo","")))),"")</f>
        <v>Bajo</v>
      </c>
      <c r="AH19" s="53" t="s">
        <v>70</v>
      </c>
      <c r="AI19" s="39" t="s">
        <v>86</v>
      </c>
      <c r="AJ19" s="30" t="s">
        <v>87</v>
      </c>
      <c r="AK19" s="40">
        <v>45987</v>
      </c>
      <c r="AL19" s="40">
        <v>46006</v>
      </c>
      <c r="AM19" s="392" t="s">
        <v>88</v>
      </c>
      <c r="AN19" s="41" t="s">
        <v>74</v>
      </c>
      <c r="AO19" s="261"/>
      <c r="AP19" s="54"/>
    </row>
    <row r="20" spans="1:42" ht="57" customHeight="1">
      <c r="A20" s="55" t="s">
        <v>89</v>
      </c>
      <c r="B20" s="56" t="s">
        <v>54</v>
      </c>
      <c r="C20" s="57" t="s">
        <v>90</v>
      </c>
      <c r="D20" s="58" t="s">
        <v>91</v>
      </c>
      <c r="E20" s="20" t="s">
        <v>92</v>
      </c>
      <c r="F20" s="59" t="s">
        <v>58</v>
      </c>
      <c r="G20" s="20">
        <v>8</v>
      </c>
      <c r="H20" s="393" t="s">
        <v>93</v>
      </c>
      <c r="I20" s="60">
        <v>0.4</v>
      </c>
      <c r="J20" s="56" t="s">
        <v>80</v>
      </c>
      <c r="K20" s="56" t="s">
        <v>80</v>
      </c>
      <c r="L20" s="61" t="s">
        <v>94</v>
      </c>
      <c r="M20" s="60">
        <v>0.2</v>
      </c>
      <c r="N20" s="394" t="s">
        <v>95</v>
      </c>
      <c r="O20" s="62">
        <v>1</v>
      </c>
      <c r="P20" s="63" t="s">
        <v>96</v>
      </c>
      <c r="Q20" s="64" t="s">
        <v>97</v>
      </c>
      <c r="R20" s="65" t="s">
        <v>98</v>
      </c>
      <c r="S20" s="66" t="s">
        <v>99</v>
      </c>
      <c r="T20" s="67" t="s">
        <v>100</v>
      </c>
      <c r="U20" s="62" t="s">
        <v>101</v>
      </c>
      <c r="V20" s="68" t="s">
        <v>65</v>
      </c>
      <c r="W20" s="69" t="s">
        <v>66</v>
      </c>
      <c r="X20" s="70">
        <v>0.4</v>
      </c>
      <c r="Y20" s="69" t="s">
        <v>67</v>
      </c>
      <c r="Z20" s="69" t="s">
        <v>68</v>
      </c>
      <c r="AA20" s="69" t="s">
        <v>69</v>
      </c>
      <c r="AB20" s="70">
        <v>0.24</v>
      </c>
      <c r="AC20" s="395" t="s">
        <v>93</v>
      </c>
      <c r="AD20" s="70">
        <v>0.24</v>
      </c>
      <c r="AE20" s="71" t="s">
        <v>94</v>
      </c>
      <c r="AF20" s="70">
        <v>0.2</v>
      </c>
      <c r="AG20" s="396" t="s">
        <v>95</v>
      </c>
      <c r="AH20" s="69" t="s">
        <v>70</v>
      </c>
      <c r="AI20" s="57" t="s">
        <v>102</v>
      </c>
      <c r="AJ20" s="72" t="s">
        <v>103</v>
      </c>
      <c r="AK20" s="40">
        <v>45987</v>
      </c>
      <c r="AL20" s="73">
        <v>46006</v>
      </c>
      <c r="AM20" s="74"/>
      <c r="AN20" s="75" t="s">
        <v>104</v>
      </c>
      <c r="AO20" s="76"/>
      <c r="AP20" s="202"/>
    </row>
    <row r="21" spans="1:42" ht="88.5" customHeight="1">
      <c r="A21" s="230" t="s">
        <v>105</v>
      </c>
      <c r="B21" s="232" t="s">
        <v>54</v>
      </c>
      <c r="C21" s="232" t="s">
        <v>106</v>
      </c>
      <c r="D21" s="232" t="s">
        <v>107</v>
      </c>
      <c r="E21" s="234" t="s">
        <v>108</v>
      </c>
      <c r="F21" s="234" t="s">
        <v>58</v>
      </c>
      <c r="G21" s="249">
        <v>4300</v>
      </c>
      <c r="H21" s="251" t="str">
        <f>IF(G21&lt;=0,"",IF(G21&lt;=2,"Muy Baja",IF(G21&lt;=24,"Baja",IF(G21&lt;=500,"Media",IF(G21&lt;=5000,"Alta","Muy Alta")))))</f>
        <v>Alta</v>
      </c>
      <c r="I21" s="253">
        <f>IF(H21="","",IF(H21="Muy Baja",0.2,IF(H21="Baja",0.4,IF(H21="Media",0.6,IF(H21="Alta",0.8,IF(H21="Muy Alta",1,))))))</f>
        <v>0.8</v>
      </c>
      <c r="J21" s="255" t="s">
        <v>109</v>
      </c>
      <c r="K21" s="253" t="str">
        <f>IF(NOT(ISERROR(MATCH(J21,'[2]Tabla Impacto'!$B$221:$B$223,0))),'[2]Tabla Impacto'!$F$223&amp;"Por favor no seleccionar los criterios de impacto(Afectación Económica o presupuestal y Pérdida Reputacional)",J21)</f>
        <v xml:space="preserve">     El riesgo afecta la imagen de de la entidad con efecto publicitario sostenido a nivel de sector administrativo, nivel departamental o municipal</v>
      </c>
      <c r="L21" s="251" t="str">
        <f>IF(OR(K21='[2]Tabla Impacto'!$C$11,K21='[2]Tabla Impacto'!$D$11),"Leve",IF(OR(K21='[2]Tabla Impacto'!$C$12,K21='[2]Tabla Impacto'!$D$12),"Menor",IF(OR(K21='[2]Tabla Impacto'!$C$13,K21='[2]Tabla Impacto'!$D$13),"Moderado",IF(OR(K21='[2]Tabla Impacto'!$C$14,K21='[2]Tabla Impacto'!$D$14),"Mayor",IF(OR(K21='[2]Tabla Impacto'!$C$15,K21='[2]Tabla Impacto'!$D$15),"Catastrófico","")))))</f>
        <v>Mayor</v>
      </c>
      <c r="M21" s="253">
        <f>IF(L21="","",IF(L21="Leve",0.2,IF(L21="Menor",0.4,IF(L21="Moderado",0.6,IF(L21="Mayor",0.8,IF(L21="Catastrófico",1,))))))</f>
        <v>0.8</v>
      </c>
      <c r="N21" s="274" t="str">
        <f>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Alto</v>
      </c>
      <c r="O21" s="276">
        <v>1</v>
      </c>
      <c r="P21" s="279" t="s">
        <v>110</v>
      </c>
      <c r="Q21" s="234" t="s">
        <v>111</v>
      </c>
      <c r="R21" s="234" t="s">
        <v>112</v>
      </c>
      <c r="S21" s="234" t="s">
        <v>113</v>
      </c>
      <c r="T21" s="234" t="s">
        <v>114</v>
      </c>
      <c r="U21" s="265" t="str">
        <f>IF(OR(V21="Preventivo",V21="Detectivo"),"Probabilidad",IF(V21="Correctivo","Impacto",""))</f>
        <v>Probabilidad</v>
      </c>
      <c r="V21" s="268" t="s">
        <v>65</v>
      </c>
      <c r="W21" s="268" t="s">
        <v>66</v>
      </c>
      <c r="X21" s="271" t="str">
        <f>IF(AND(V21="Preventivo",W21="Automático"),"50%",IF(AND(V21="Preventivo",W21="Manual"),"40%",IF(AND(V21="Detectivo",W21="Automático"),"40%",IF(AND(V21="Detectivo",W21="Manual"),"30%",IF(AND(V21="Correctivo",W21="Automático"),"35%",IF(AND(V21="Correctivo",W21="Manual"),"25%",""))))))</f>
        <v>40%</v>
      </c>
      <c r="Y21" s="268" t="s">
        <v>67</v>
      </c>
      <c r="Z21" s="268" t="s">
        <v>115</v>
      </c>
      <c r="AA21" s="268" t="s">
        <v>69</v>
      </c>
      <c r="AB21" s="293">
        <f>IFERROR(IF(U21="Probabilidad",(I21-(+I21*X21)),IF(U21="Impacto",I21,"")),"")</f>
        <v>0.48</v>
      </c>
      <c r="AC21" s="282" t="str">
        <f>IFERROR(IF(AB21="","",IF(AB21&lt;=0.2,"Muy Baja",IF(AB21&lt;=0.4,"Baja",IF(AB21&lt;=0.6,"Media",IF(AB21&lt;=0.8,"Alta","Muy Alta"))))),"")</f>
        <v>Media</v>
      </c>
      <c r="AD21" s="271">
        <f>+AB21</f>
        <v>0.48</v>
      </c>
      <c r="AE21" s="282" t="str">
        <f>IFERROR(IF(AF21="","",IF(AF21&lt;=0.2,"Leve",IF(AF21&lt;=0.4,"Menor",IF(AF21&lt;=0.6,"Moderado",IF(AF21&lt;=0.8,"Mayor","Catastrófico"))))),"")</f>
        <v>Mayor</v>
      </c>
      <c r="AF21" s="271">
        <f>IFERROR(IF(U21="Impacto",(M21-(+M21*X21)),IF(U21="Probabilidad",M21,"")),"")</f>
        <v>0.8</v>
      </c>
      <c r="AG21" s="285" t="str">
        <f>IFERROR(IF(OR(AND(AC21="Muy Baja",AE21="Leve"),AND(AC21="Muy Baja",AE21="Menor"),AND(AC21="Baja",AE21="Leve")),"Bajo",IF(OR(AND(AC21="Muy baja",AE21="Moderado"),AND(AC21="Baja",AE21="Menor"),AND(AC21="Baja",AE21="Moderado"),AND(AC21="Media",AE21="Leve"),AND(AC21="Media",AE21="Menor"),AND(AC21="Media",AE21="Moderado"),AND(AC21="Alta",AE21="Leve"),AND(AC21="Alta",AE21="Menor")),"Moderado",IF(OR(AND(AC21="Muy Baja",AE21="Mayor"),AND(AC21="Baja",AE21="Mayor"),AND(AC21="Media",AE21="Mayor"),AND(AC21="Alta",AE21="Moderado"),AND(AC21="Alta",AE21="Mayor"),AND(AC21="Muy Alta",AE21="Leve"),AND(AC21="Muy Alta",AE21="Menor"),AND(AC21="Muy Alta",AE21="Moderado"),AND(AC21="Muy Alta",AE21="Mayor")),"Alto",IF(OR(AND(AC21="Muy Baja",AE21="Catastrófico"),AND(AC21="Baja",AE21="Catastrófico"),AND(AC21="Media",AE21="Catastrófico"),AND(AC21="Alta",AE21="Catastrófico"),AND(AC21="Muy Alta",AE21="Catastrófico")),"Extremo","")))),"")</f>
        <v>Alto</v>
      </c>
      <c r="AH21" s="268" t="s">
        <v>70</v>
      </c>
      <c r="AI21" s="39" t="s">
        <v>116</v>
      </c>
      <c r="AJ21" s="234" t="s">
        <v>117</v>
      </c>
      <c r="AK21" s="40">
        <v>45987</v>
      </c>
      <c r="AL21" s="40">
        <v>46006</v>
      </c>
      <c r="AM21" s="80" t="s">
        <v>118</v>
      </c>
      <c r="AN21" s="41" t="s">
        <v>74</v>
      </c>
      <c r="AO21" s="288" t="s">
        <v>119</v>
      </c>
      <c r="AP21" s="81"/>
    </row>
    <row r="22" spans="1:42" ht="42" customHeight="1">
      <c r="A22" s="231"/>
      <c r="B22" s="233"/>
      <c r="C22" s="233"/>
      <c r="D22" s="233"/>
      <c r="E22" s="235"/>
      <c r="F22" s="235"/>
      <c r="G22" s="250"/>
      <c r="H22" s="252"/>
      <c r="I22" s="254"/>
      <c r="J22" s="256"/>
      <c r="K22" s="254">
        <f>IF(NOT(ISERROR(MATCH(J22,_xlfn.ANCHORARRAY(#REF!),0))),#REF!&amp;"Por favor no seleccionar los criterios de impacto",J22)</f>
        <v>0</v>
      </c>
      <c r="L22" s="252"/>
      <c r="M22" s="254"/>
      <c r="N22" s="275"/>
      <c r="O22" s="277"/>
      <c r="P22" s="280"/>
      <c r="Q22" s="235"/>
      <c r="R22" s="235"/>
      <c r="S22" s="235"/>
      <c r="T22" s="235"/>
      <c r="U22" s="266"/>
      <c r="V22" s="269"/>
      <c r="W22" s="269"/>
      <c r="X22" s="272"/>
      <c r="Y22" s="269"/>
      <c r="Z22" s="269"/>
      <c r="AA22" s="269"/>
      <c r="AB22" s="294"/>
      <c r="AC22" s="283"/>
      <c r="AD22" s="272"/>
      <c r="AE22" s="283"/>
      <c r="AF22" s="272"/>
      <c r="AG22" s="286"/>
      <c r="AH22" s="269"/>
      <c r="AI22" s="289" t="s">
        <v>120</v>
      </c>
      <c r="AJ22" s="235"/>
      <c r="AK22" s="40">
        <v>45987</v>
      </c>
      <c r="AL22" s="40">
        <v>46006</v>
      </c>
      <c r="AM22" s="291" t="s">
        <v>121</v>
      </c>
      <c r="AN22" s="41" t="s">
        <v>74</v>
      </c>
      <c r="AO22" s="261"/>
      <c r="AP22" s="81"/>
    </row>
    <row r="23" spans="1:42" ht="102" customHeight="1">
      <c r="A23" s="231"/>
      <c r="B23" s="233"/>
      <c r="C23" s="233"/>
      <c r="D23" s="233"/>
      <c r="E23" s="235"/>
      <c r="F23" s="235"/>
      <c r="G23" s="250"/>
      <c r="H23" s="252"/>
      <c r="I23" s="254"/>
      <c r="J23" s="256"/>
      <c r="K23" s="254">
        <f>IF(NOT(ISERROR(MATCH(J23,_xlfn.ANCHORARRAY(#REF!),0))),#REF!&amp;"Por favor no seleccionar los criterios de impacto",J23)</f>
        <v>0</v>
      </c>
      <c r="L23" s="252"/>
      <c r="M23" s="254"/>
      <c r="N23" s="275"/>
      <c r="O23" s="277"/>
      <c r="P23" s="280"/>
      <c r="Q23" s="235"/>
      <c r="R23" s="235"/>
      <c r="S23" s="235"/>
      <c r="T23" s="235"/>
      <c r="U23" s="266"/>
      <c r="V23" s="269"/>
      <c r="W23" s="269"/>
      <c r="X23" s="272"/>
      <c r="Y23" s="269"/>
      <c r="Z23" s="269"/>
      <c r="AA23" s="269"/>
      <c r="AB23" s="294"/>
      <c r="AC23" s="283"/>
      <c r="AD23" s="272"/>
      <c r="AE23" s="283"/>
      <c r="AF23" s="272"/>
      <c r="AG23" s="286"/>
      <c r="AH23" s="269"/>
      <c r="AI23" s="290"/>
      <c r="AJ23" s="235"/>
      <c r="AK23" s="40">
        <v>45987</v>
      </c>
      <c r="AL23" s="40">
        <v>46006</v>
      </c>
      <c r="AM23" s="292"/>
      <c r="AN23" s="41" t="s">
        <v>74</v>
      </c>
      <c r="AO23" s="261"/>
      <c r="AP23" s="81"/>
    </row>
    <row r="24" spans="1:42" ht="123.75" customHeight="1">
      <c r="A24" s="231"/>
      <c r="B24" s="233"/>
      <c r="C24" s="233"/>
      <c r="D24" s="233"/>
      <c r="E24" s="235"/>
      <c r="F24" s="235"/>
      <c r="G24" s="250"/>
      <c r="H24" s="252"/>
      <c r="I24" s="254"/>
      <c r="J24" s="256"/>
      <c r="K24" s="254">
        <f>IF(NOT(ISERROR(MATCH(J24,_xlfn.ANCHORARRAY(#REF!),0))),#REF!&amp;"Por favor no seleccionar los criterios de impacto",J24)</f>
        <v>0</v>
      </c>
      <c r="L24" s="252"/>
      <c r="M24" s="254"/>
      <c r="N24" s="275"/>
      <c r="O24" s="278"/>
      <c r="P24" s="281"/>
      <c r="Q24" s="264"/>
      <c r="R24" s="264"/>
      <c r="S24" s="264"/>
      <c r="T24" s="264"/>
      <c r="U24" s="267"/>
      <c r="V24" s="270"/>
      <c r="W24" s="270"/>
      <c r="X24" s="273"/>
      <c r="Y24" s="270"/>
      <c r="Z24" s="270"/>
      <c r="AA24" s="270"/>
      <c r="AB24" s="295"/>
      <c r="AC24" s="284"/>
      <c r="AD24" s="273"/>
      <c r="AE24" s="284"/>
      <c r="AF24" s="273"/>
      <c r="AG24" s="287"/>
      <c r="AH24" s="270"/>
      <c r="AI24" s="39" t="s">
        <v>122</v>
      </c>
      <c r="AJ24" s="264"/>
      <c r="AK24" s="40">
        <v>45987</v>
      </c>
      <c r="AL24" s="40">
        <v>46006</v>
      </c>
      <c r="AM24" s="80" t="s">
        <v>123</v>
      </c>
      <c r="AN24" s="84" t="s">
        <v>74</v>
      </c>
      <c r="AO24" s="261"/>
      <c r="AP24" s="85"/>
    </row>
    <row r="25" spans="1:42" ht="127.5" customHeight="1">
      <c r="A25" s="18" t="s">
        <v>124</v>
      </c>
      <c r="B25" s="19" t="s">
        <v>125</v>
      </c>
      <c r="C25" s="19" t="s">
        <v>126</v>
      </c>
      <c r="D25" s="19" t="s">
        <v>127</v>
      </c>
      <c r="E25" s="46" t="s">
        <v>128</v>
      </c>
      <c r="F25" s="19" t="s">
        <v>58</v>
      </c>
      <c r="G25" s="86">
        <v>150</v>
      </c>
      <c r="H25" s="22" t="str">
        <f>IF(G25&lt;=0,"",IF(G25&lt;=2,"Muy Baja",IF(G25&lt;=24,"Baja",IF(G25&lt;=500,"Media",IF(G25&lt;=5000,"Alta","Muy Alta")))))</f>
        <v>Media</v>
      </c>
      <c r="I25" s="23">
        <f>IF(H25="","",IF(H25="Muy Baja",0.2,IF(H25="Baja",0.4,IF(H25="Media",0.6,IF(H25="Alta",0.8,IF(H25="Muy Alta",1,))))))</f>
        <v>0.6</v>
      </c>
      <c r="J25" s="77" t="s">
        <v>129</v>
      </c>
      <c r="K25" s="23" t="str">
        <f>IF(NOT(ISERROR(MATCH(J25,'[2]Tabla Impacto'!$B$221:$B$223,0))),'[2]Tabla Impacto'!$F$223&amp;"Por favor no seleccionar los criterios de impacto(Afectación Económica o presupuestal y Pérdida Reputacional)",J25)</f>
        <v xml:space="preserve">     El riesgo afecta la imagen de la entidad internamente, de conocimiento general, nivel interno, de junta dircetiva y accionistas y/o de provedores</v>
      </c>
      <c r="L25" s="22" t="str">
        <f>IF(OR(K25='[2]Tabla Impacto'!$C$11,K25='[2]Tabla Impacto'!$D$11),"Leve",IF(OR(K25='[2]Tabla Impacto'!$C$12,K25='[2]Tabla Impacto'!$D$12),"Menor",IF(OR(K25='[2]Tabla Impacto'!$C$13,K25='[2]Tabla Impacto'!$D$13),"Moderado",IF(OR(K25='[2]Tabla Impacto'!$C$14,K25='[2]Tabla Impacto'!$D$14),"Mayor",IF(OR(K25='[2]Tabla Impacto'!$C$15,K25='[2]Tabla Impacto'!$D$15),"Catastrófico","")))))</f>
        <v>Menor</v>
      </c>
      <c r="M25" s="23">
        <f>IF(L25="","",IF(L25="Leve",0.2,IF(L25="Menor",0.4,IF(L25="Moderado",0.6,IF(L25="Mayor",0.8,IF(L25="Catastrófico",1,))))))</f>
        <v>0.4</v>
      </c>
      <c r="N25" s="26" t="str">
        <f>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Moderado</v>
      </c>
      <c r="O25" s="78">
        <v>1</v>
      </c>
      <c r="P25" s="87" t="s">
        <v>130</v>
      </c>
      <c r="Q25" s="87"/>
      <c r="R25" s="87" t="s">
        <v>131</v>
      </c>
      <c r="S25" s="87" t="s">
        <v>132</v>
      </c>
      <c r="T25" s="87" t="s">
        <v>133</v>
      </c>
      <c r="U25" s="47" t="str">
        <f t="shared" ref="U25:U31" si="0">IF(OR(V25="Preventivo",V25="Detectivo"),"Probabilidad",IF(V25="Correctivo","Impacto",""))</f>
        <v>Probabilidad</v>
      </c>
      <c r="V25" s="38" t="s">
        <v>65</v>
      </c>
      <c r="W25" s="38" t="s">
        <v>66</v>
      </c>
      <c r="X25" s="36" t="str">
        <f>IF(AND(V25="Preventivo",W25="Automático"),"50%",IF(AND(V25="Preventivo",W25="Manual"),"40%",IF(AND(V25="Detectivo",W25="Automático"),"40%",IF(AND(V25="Detectivo",W25="Manual"),"30%",IF(AND(V25="Correctivo",W25="Automático"),"35%",IF(AND(V25="Correctivo",W25="Manual"),"25%",""))))))</f>
        <v>40%</v>
      </c>
      <c r="Y25" s="38" t="s">
        <v>67</v>
      </c>
      <c r="Z25" s="38" t="s">
        <v>115</v>
      </c>
      <c r="AA25" s="38" t="s">
        <v>69</v>
      </c>
      <c r="AB25" s="79">
        <f>IFERROR(IF(U25="Probabilidad",(I25-(+I25*X25)),IF(U25="Impacto",I25,"")),"")</f>
        <v>0.36</v>
      </c>
      <c r="AC25" s="51" t="str">
        <f>IFERROR(IF(AB25="","",IF(AB25&lt;=0.2,"Muy Baja",IF(AB25&lt;=0.4,"Baja",IF(AB25&lt;=0.6,"Media",IF(AB25&lt;=0.8,"Alta","Muy Alta"))))),"")</f>
        <v>Baja</v>
      </c>
      <c r="AD25" s="36">
        <f>+AB25</f>
        <v>0.36</v>
      </c>
      <c r="AE25" s="51" t="str">
        <f>IFERROR(IF(AF25="","",IF(AF25&lt;=0.2,"Leve",IF(AF25&lt;=0.4,"Menor",IF(AF25&lt;=0.6,"Moderado",IF(AF25&lt;=0.8,"Mayor","Catastrófico"))))),"")</f>
        <v>Menor</v>
      </c>
      <c r="AF25" s="36">
        <f>IFERROR(IF(U25="Impacto",(M25-(+M25*X25)),IF(U25="Probabilidad",M25,"")),"")</f>
        <v>0.4</v>
      </c>
      <c r="AG25" s="52" t="str">
        <f>IFERROR(IF(OR(AND(AC25="Muy Baja",AE25="Leve"),AND(AC25="Muy Baja",AE25="Menor"),AND(AC25="Baja",AE25="Leve")),"Bajo",IF(OR(AND(AC25="Muy baja",AE25="Moderado"),AND(AC25="Baja",AE25="Menor"),AND(AC25="Baja",AE25="Moderado"),AND(AC25="Media",AE25="Leve"),AND(AC25="Media",AE25="Menor"),AND(AC25="Media",AE25="Moderado"),AND(AC25="Alta",AE25="Leve"),AND(AC25="Alta",AE25="Menor")),"Moderado",IF(OR(AND(AC25="Muy Baja",AE25="Mayor"),AND(AC25="Baja",AE25="Mayor"),AND(AC25="Media",AE25="Mayor"),AND(AC25="Alta",AE25="Moderado"),AND(AC25="Alta",AE25="Mayor"),AND(AC25="Muy Alta",AE25="Leve"),AND(AC25="Muy Alta",AE25="Menor"),AND(AC25="Muy Alta",AE25="Moderado"),AND(AC25="Muy Alta",AE25="Mayor")),"Alto",IF(OR(AND(AC25="Muy Baja",AE25="Catastrófico"),AND(AC25="Baja",AE25="Catastrófico"),AND(AC25="Media",AE25="Catastrófico"),AND(AC25="Alta",AE25="Catastrófico"),AND(AC25="Muy Alta",AE25="Catastrófico")),"Extremo","")))),"")</f>
        <v>Moderado</v>
      </c>
      <c r="AH25" s="38" t="s">
        <v>70</v>
      </c>
      <c r="AI25" s="88" t="s">
        <v>134</v>
      </c>
      <c r="AJ25" s="44" t="s">
        <v>135</v>
      </c>
      <c r="AK25" s="40">
        <v>45987</v>
      </c>
      <c r="AL25" s="40">
        <v>46006</v>
      </c>
      <c r="AM25" s="89" t="s">
        <v>136</v>
      </c>
      <c r="AN25" s="90" t="s">
        <v>74</v>
      </c>
      <c r="AO25" s="298"/>
      <c r="AP25" s="299"/>
    </row>
    <row r="26" spans="1:42" ht="119.25" customHeight="1">
      <c r="A26" s="18" t="s">
        <v>137</v>
      </c>
      <c r="B26" s="19" t="s">
        <v>125</v>
      </c>
      <c r="C26" s="91" t="s">
        <v>138</v>
      </c>
      <c r="D26" s="19" t="s">
        <v>139</v>
      </c>
      <c r="E26" s="46" t="s">
        <v>140</v>
      </c>
      <c r="F26" s="19" t="s">
        <v>58</v>
      </c>
      <c r="G26" s="86">
        <v>150</v>
      </c>
      <c r="H26" s="22" t="str">
        <f>IF(G26&lt;=0,"",IF(G26&lt;=2,"Muy Baja",IF(G26&lt;=24,"Baja",IF(G26&lt;=500,"Media",IF(G26&lt;=5000,"Alta","Muy Alta")))))</f>
        <v>Media</v>
      </c>
      <c r="I26" s="23">
        <f>IF(H26="","",IF(H26="Muy Baja",0.2,IF(H26="Baja",0.4,IF(H26="Media",0.6,IF(H26="Alta",0.8,IF(H26="Muy Alta",1,))))))</f>
        <v>0.6</v>
      </c>
      <c r="J26" s="77" t="s">
        <v>129</v>
      </c>
      <c r="K26" s="23" t="str">
        <f>IF(NOT(ISERROR(MATCH(J26,'[2]Tabla Impacto'!$B$221:$B$223,0))),'[2]Tabla Impacto'!$F$223&amp;"Por favor no seleccionar los criterios de impacto(Afectación Económica o presupuestal y Pérdida Reputacional)",J26)</f>
        <v xml:space="preserve">     El riesgo afecta la imagen de la entidad internamente, de conocimiento general, nivel interno, de junta dircetiva y accionistas y/o de provedores</v>
      </c>
      <c r="L26" s="22" t="str">
        <f>IF(OR(K26='[2]Tabla Impacto'!$C$11,K26='[2]Tabla Impacto'!$D$11),"Leve",IF(OR(K26='[2]Tabla Impacto'!$C$12,K26='[2]Tabla Impacto'!$D$12),"Menor",IF(OR(K26='[2]Tabla Impacto'!$C$13,K26='[2]Tabla Impacto'!$D$13),"Moderado",IF(OR(K26='[2]Tabla Impacto'!$C$14,K26='[2]Tabla Impacto'!$D$14),"Mayor",IF(OR(K26='[2]Tabla Impacto'!$C$15,K26='[2]Tabla Impacto'!$D$15),"Catastrófico","")))))</f>
        <v>Menor</v>
      </c>
      <c r="M26" s="23">
        <f>IF(L26="","",IF(L26="Leve",0.2,IF(L26="Menor",0.4,IF(L26="Moderado",0.6,IF(L26="Mayor",0.8,IF(L26="Catastrófico",1,))))))</f>
        <v>0.4</v>
      </c>
      <c r="N26" s="26"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78">
        <v>1</v>
      </c>
      <c r="P26" s="87" t="s">
        <v>141</v>
      </c>
      <c r="Q26" s="87"/>
      <c r="R26" s="87" t="s">
        <v>131</v>
      </c>
      <c r="S26" s="87" t="s">
        <v>132</v>
      </c>
      <c r="T26" s="87" t="s">
        <v>133</v>
      </c>
      <c r="U26" s="47" t="str">
        <f t="shared" si="0"/>
        <v>Probabilidad</v>
      </c>
      <c r="V26" s="38" t="s">
        <v>65</v>
      </c>
      <c r="W26" s="38" t="s">
        <v>66</v>
      </c>
      <c r="X26" s="36" t="str">
        <f>IF(AND(V26="Preventivo",W26="Automático"),"50%",IF(AND(V26="Preventivo",W26="Manual"),"40%",IF(AND(V26="Detectivo",W26="Automático"),"40%",IF(AND(V26="Detectivo",W26="Manual"),"30%",IF(AND(V26="Correctivo",W26="Automático"),"35%",IF(AND(V26="Correctivo",W26="Manual"),"25%",""))))))</f>
        <v>40%</v>
      </c>
      <c r="Y26" s="38" t="s">
        <v>67</v>
      </c>
      <c r="Z26" s="38" t="s">
        <v>115</v>
      </c>
      <c r="AA26" s="38" t="s">
        <v>69</v>
      </c>
      <c r="AB26" s="79">
        <v>0.36</v>
      </c>
      <c r="AC26" s="51" t="s">
        <v>93</v>
      </c>
      <c r="AD26" s="36">
        <v>0.36</v>
      </c>
      <c r="AE26" s="51" t="s">
        <v>142</v>
      </c>
      <c r="AF26" s="36">
        <v>0.4</v>
      </c>
      <c r="AG26" s="52" t="s">
        <v>143</v>
      </c>
      <c r="AH26" s="53" t="s">
        <v>70</v>
      </c>
      <c r="AI26" s="88" t="s">
        <v>134</v>
      </c>
      <c r="AJ26" s="44" t="s">
        <v>144</v>
      </c>
      <c r="AK26" s="40">
        <v>45987</v>
      </c>
      <c r="AL26" s="40">
        <v>46006</v>
      </c>
      <c r="AM26" s="89" t="s">
        <v>145</v>
      </c>
      <c r="AN26" s="92" t="s">
        <v>74</v>
      </c>
      <c r="AO26" s="298"/>
      <c r="AP26" s="300"/>
    </row>
    <row r="27" spans="1:42" ht="89.25" customHeight="1">
      <c r="A27" s="230" t="s">
        <v>146</v>
      </c>
      <c r="B27" s="230" t="s">
        <v>54</v>
      </c>
      <c r="C27" s="230" t="s">
        <v>147</v>
      </c>
      <c r="D27" s="230" t="s">
        <v>148</v>
      </c>
      <c r="E27" s="302" t="s">
        <v>149</v>
      </c>
      <c r="F27" s="232" t="s">
        <v>58</v>
      </c>
      <c r="G27" s="306">
        <v>5001</v>
      </c>
      <c r="H27" s="251" t="str">
        <f>IF(G27&lt;=0,"",IF(G27&lt;=2,"Muy Baja",IF(G27&lt;=24,"Baja",IF(G27&lt;=500,"Media",IF(G27&lt;=5000,"Alta","Muy Alta")))))</f>
        <v>Muy Alta</v>
      </c>
      <c r="I27" s="253">
        <f>IF(H27="","",IF(H27="Muy Baja",0.2,IF(H27="Baja",0.4,IF(H27="Media",0.6,IF(H27="Alta",0.8,IF(H27="Muy Alta",1,))))))</f>
        <v>1</v>
      </c>
      <c r="J27" s="255" t="s">
        <v>59</v>
      </c>
      <c r="K27" s="253" t="str">
        <f>IF(NOT(ISERROR(MATCH(J27,'[3]Tabla Impacto'!$B$221:$B$223,0))),'[3]Tabla Impacto'!$F$223&amp;"Por favor no seleccionar los criterios de impacto(Afectación Económica o presupuestal y Pérdida Reputacional)",J27)</f>
        <v xml:space="preserve">     El riesgo afecta la imagen de la entidad con algunos usuarios de relevancia frente al logro de los objetivos</v>
      </c>
      <c r="L27" s="251" t="str">
        <f>IF(OR(K27='[3]Tabla Impacto'!$C$11,K27='[3]Tabla Impacto'!$D$11),"Leve",IF(OR(K27='[3]Tabla Impacto'!$C$12,K27='[3]Tabla Impacto'!$D$12),"Menor",IF(OR(K27='[3]Tabla Impacto'!$C$13,K27='[3]Tabla Impacto'!$D$13),"Moderado",IF(OR(K27='[3]Tabla Impacto'!$C$14,K27='[3]Tabla Impacto'!$D$14),"Mayor",IF(OR(K27='[3]Tabla Impacto'!$C$15,K27='[3]Tabla Impacto'!$D$15),"Catastrófico","")))))</f>
        <v>Moderado</v>
      </c>
      <c r="M27" s="253">
        <f>IF(L27="","",IF(L27="Leve",0.2,IF(L27="Menor",0.4,IF(L27="Moderado",0.6,IF(L27="Mayor",0.8,IF(L27="Catastrófico",1,))))))</f>
        <v>0.6</v>
      </c>
      <c r="N27" s="274" t="str">
        <f>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Alto</v>
      </c>
      <c r="O27" s="27">
        <v>1</v>
      </c>
      <c r="P27" s="94" t="s">
        <v>150</v>
      </c>
      <c r="Q27" s="94" t="s">
        <v>151</v>
      </c>
      <c r="R27" s="95" t="s">
        <v>152</v>
      </c>
      <c r="S27" s="94" t="s">
        <v>153</v>
      </c>
      <c r="T27" s="94" t="s">
        <v>114</v>
      </c>
      <c r="U27" s="31" t="str">
        <f t="shared" si="0"/>
        <v>Probabilidad</v>
      </c>
      <c r="V27" s="32" t="s">
        <v>65</v>
      </c>
      <c r="W27" s="32" t="s">
        <v>66</v>
      </c>
      <c r="X27" s="33">
        <v>0.4</v>
      </c>
      <c r="Y27" s="32" t="s">
        <v>67</v>
      </c>
      <c r="Z27" s="32" t="s">
        <v>68</v>
      </c>
      <c r="AA27" s="32" t="s">
        <v>69</v>
      </c>
      <c r="AB27" s="34">
        <f>IFERROR(IF(U27="Probabilidad",(I27-(+I27*X27)),IF(U27="Impacto",I27,"")),"")</f>
        <v>0.6</v>
      </c>
      <c r="AC27" s="35" t="str">
        <f>IFERROR(IF(AB27="","",IF(AB27&lt;=0.2,"Muy Baja",IF(AB27&lt;=0.4,"Baja",IF(AB27&lt;=0.6,"Media",IF(AB27&lt;=0.8,"Alta","Muy Alta"))))),"")</f>
        <v>Media</v>
      </c>
      <c r="AD27" s="36">
        <f>+AB27</f>
        <v>0.6</v>
      </c>
      <c r="AE27" s="35" t="str">
        <f>IFERROR(IF(AF27="","",IF(AF27&lt;=0.2,"Leve",IF(AF27&lt;=0.4,"Menor",IF(AF27&lt;=0.6,"Moderado",IF(AF27&lt;=0.8,"Mayor","Catastrófico"))))),"")</f>
        <v>Moderado</v>
      </c>
      <c r="AF27" s="36">
        <f>IFERROR(IF(U27="Impacto",(M27-(+M27*X27)),IF(U27="Probabilidad",M27,"")),"")</f>
        <v>0.6</v>
      </c>
      <c r="AG27" s="37" t="str">
        <f>IFERROR(IF(OR(AND(AC27="Muy Baja",AE27="Leve"),AND(AC27="Muy Baja",AE27="Menor"),AND(AC27="Baja",AE27="Leve")),"Bajo",IF(OR(AND(AC27="Muy baja",AE27="Moderado"),AND(AC27="Baja",AE27="Menor"),AND(AC27="Baja",AE27="Moderado"),AND(AC27="Media",AE27="Leve"),AND(AC27="Media",AE27="Menor"),AND(AC27="Media",AE27="Moderado"),AND(AC27="Alta",AE27="Leve"),AND(AC27="Alta",AE27="Menor")),"Moderado",IF(OR(AND(AC27="Muy Baja",AE27="Mayor"),AND(AC27="Baja",AE27="Mayor"),AND(AC27="Media",AE27="Mayor"),AND(AC27="Alta",AE27="Moderado"),AND(AC27="Alta",AE27="Mayor"),AND(AC27="Muy Alta",AE27="Leve"),AND(AC27="Muy Alta",AE27="Menor"),AND(AC27="Muy Alta",AE27="Moderado"),AND(AC27="Muy Alta",AE27="Mayor")),"Alto",IF(OR(AND(AC27="Muy Baja",AE27="Catastrófico"),AND(AC27="Baja",AE27="Catastrófico"),AND(AC27="Media",AE27="Catastrófico"),AND(AC27="Alta",AE27="Catastrófico"),AND(AC27="Muy Alta",AE27="Catastrófico")),"Extremo","")))),"")</f>
        <v>Moderado</v>
      </c>
      <c r="AH27" s="268" t="s">
        <v>70</v>
      </c>
      <c r="AI27" s="322" t="s">
        <v>154</v>
      </c>
      <c r="AJ27" s="232" t="s">
        <v>155</v>
      </c>
      <c r="AK27" s="317">
        <v>45987</v>
      </c>
      <c r="AL27" s="317">
        <v>46006</v>
      </c>
      <c r="AM27" s="324" t="s">
        <v>156</v>
      </c>
      <c r="AN27" s="312" t="s">
        <v>74</v>
      </c>
      <c r="AO27" s="314" t="s">
        <v>157</v>
      </c>
      <c r="AP27" s="203"/>
    </row>
    <row r="28" spans="1:42" ht="90.75" customHeight="1">
      <c r="A28" s="231"/>
      <c r="B28" s="231"/>
      <c r="C28" s="231"/>
      <c r="D28" s="231"/>
      <c r="E28" s="303"/>
      <c r="F28" s="233"/>
      <c r="G28" s="307"/>
      <c r="H28" s="252"/>
      <c r="I28" s="254"/>
      <c r="J28" s="256"/>
      <c r="K28" s="254"/>
      <c r="L28" s="252"/>
      <c r="M28" s="254"/>
      <c r="N28" s="275"/>
      <c r="O28" s="27">
        <v>2</v>
      </c>
      <c r="P28" s="96" t="s">
        <v>158</v>
      </c>
      <c r="Q28" s="94" t="s">
        <v>159</v>
      </c>
      <c r="R28" s="95" t="s">
        <v>160</v>
      </c>
      <c r="S28" s="94" t="s">
        <v>153</v>
      </c>
      <c r="T28" s="94" t="s">
        <v>161</v>
      </c>
      <c r="U28" s="31" t="str">
        <f t="shared" si="0"/>
        <v>Probabilidad</v>
      </c>
      <c r="V28" s="32" t="s">
        <v>65</v>
      </c>
      <c r="W28" s="32" t="s">
        <v>66</v>
      </c>
      <c r="X28" s="33" t="str">
        <f>IF(AND(V28="Preventivo",W28="Automático"),"50%",IF(AND(V28="Preventivo",W28="Manual"),"40%",IF(AND(V28="Detectivo",W28="Automático"),"40%",IF(AND(V28="Detectivo",W28="Manual"),"30%",IF(AND(V28="Correctivo",W28="Automático"),"35%",IF(AND(V28="Correctivo",W28="Manual"),"25%",""))))))</f>
        <v>40%</v>
      </c>
      <c r="Y28" s="32" t="s">
        <v>67</v>
      </c>
      <c r="Z28" s="32" t="s">
        <v>68</v>
      </c>
      <c r="AA28" s="32" t="s">
        <v>69</v>
      </c>
      <c r="AB28" s="34">
        <f>IFERROR(IF(AND(U27="Probabilidad",U28="Probabilidad"),(AD27-(+AD27*X28)),IF(U28="Probabilidad",(I27-(+I27*X28)),IF(U28="Impacto",AD27,""))),"")</f>
        <v>0.36</v>
      </c>
      <c r="AC28" s="35" t="str">
        <f>IFERROR(IF(AB28="","",IF(AB28&lt;=0.2,"Muy Baja",IF(AB28&lt;=0.4,"Baja",IF(AB28&lt;=0.6,"Media",IF(AB28&lt;=0.8,"Alta","Muy Alta"))))),"")</f>
        <v>Baja</v>
      </c>
      <c r="AD28" s="36">
        <f>+AB28</f>
        <v>0.36</v>
      </c>
      <c r="AE28" s="35" t="str">
        <f>IFERROR(IF(AF28="","",IF(AF28&lt;=0.2,"Leve",IF(AF28&lt;=0.4,"Menor",IF(AF28&lt;=0.6,"Moderado",IF(AF28&lt;=0.8,"Mayor","Catastrófico"))))),"")</f>
        <v>Moderado</v>
      </c>
      <c r="AF28" s="36">
        <f>IFERROR(IF(AND(U27="Impacto",U28="Impacto"),(AF27-(+AF27*X28)),IF(U28="Impacto",(#REF!-(+#REF!*X28)),IF(U28="Probabilidad",AF27,""))),"")</f>
        <v>0.6</v>
      </c>
      <c r="AG28" s="37" t="str">
        <f>IFERROR(IF(OR(AND(AC28="Muy Baja",AE28="Leve"),AND(AC28="Muy Baja",AE28="Menor"),AND(AC28="Baja",AE28="Leve")),"Bajo",IF(OR(AND(AC28="Muy baja",AE28="Moderado"),AND(AC28="Baja",AE28="Menor"),AND(AC28="Baja",AE28="Moderado"),AND(AC28="Media",AE28="Leve"),AND(AC28="Media",AE28="Menor"),AND(AC28="Media",AE28="Moderado"),AND(AC28="Alta",AE28="Leve"),AND(AC28="Alta",AE28="Menor")),"Moderado",IF(OR(AND(AC28="Muy Baja",AE28="Mayor"),AND(AC28="Baja",AE28="Mayor"),AND(AC28="Media",AE28="Mayor"),AND(AC28="Alta",AE28="Moderado"),AND(AC28="Alta",AE28="Mayor"),AND(AC28="Muy Alta",AE28="Leve"),AND(AC28="Muy Alta",AE28="Menor"),AND(AC28="Muy Alta",AE28="Moderado"),AND(AC28="Muy Alta",AE28="Mayor")),"Alto",IF(OR(AND(AC28="Muy Baja",AE28="Catastrófico"),AND(AC28="Baja",AE28="Catastrófico"),AND(AC28="Media",AE28="Catastrófico"),AND(AC28="Alta",AE28="Catastrófico"),AND(AC28="Muy Alta",AE28="Catastrófico")),"Extremo","")))),"")</f>
        <v>Moderado</v>
      </c>
      <c r="AH28" s="269"/>
      <c r="AI28" s="323"/>
      <c r="AJ28" s="305"/>
      <c r="AK28" s="318"/>
      <c r="AL28" s="318"/>
      <c r="AM28" s="325"/>
      <c r="AN28" s="313"/>
      <c r="AO28" s="314"/>
      <c r="AP28" s="135"/>
    </row>
    <row r="29" spans="1:42" ht="42" customHeight="1">
      <c r="A29" s="231"/>
      <c r="B29" s="231"/>
      <c r="C29" s="231"/>
      <c r="D29" s="231"/>
      <c r="E29" s="303"/>
      <c r="F29" s="233"/>
      <c r="G29" s="307"/>
      <c r="H29" s="252"/>
      <c r="I29" s="254"/>
      <c r="J29" s="256"/>
      <c r="K29" s="254"/>
      <c r="L29" s="252"/>
      <c r="M29" s="254"/>
      <c r="N29" s="275"/>
      <c r="O29" s="27">
        <v>3</v>
      </c>
      <c r="P29" s="96" t="s">
        <v>162</v>
      </c>
      <c r="Q29" s="94" t="s">
        <v>163</v>
      </c>
      <c r="R29" s="95" t="s">
        <v>164</v>
      </c>
      <c r="S29" s="94" t="s">
        <v>153</v>
      </c>
      <c r="T29" s="98" t="s">
        <v>161</v>
      </c>
      <c r="U29" s="31" t="str">
        <f t="shared" si="0"/>
        <v>Probabilidad</v>
      </c>
      <c r="V29" s="32" t="s">
        <v>65</v>
      </c>
      <c r="W29" s="32" t="s">
        <v>66</v>
      </c>
      <c r="X29" s="33" t="str">
        <f>IF(AND(V29="Preventivo",W29="Automático"),"50%",IF(AND(V29="Preventivo",W29="Manual"),"40%",IF(AND(V29="Detectivo",W29="Automático"),"40%",IF(AND(V29="Detectivo",W29="Manual"),"30%",IF(AND(V29="Correctivo",W29="Automático"),"35%",IF(AND(V29="Correctivo",W29="Manual"),"25%",""))))))</f>
        <v>40%</v>
      </c>
      <c r="Y29" s="32" t="s">
        <v>67</v>
      </c>
      <c r="Z29" s="32" t="s">
        <v>68</v>
      </c>
      <c r="AA29" s="32" t="s">
        <v>69</v>
      </c>
      <c r="AB29" s="34">
        <f>IFERROR(IF(AND(U28="Probabilidad",U29="Probabilidad"),(AD28-(+AD28*X29)),IF(AND(U28="Impacto",U29="Probabilidad"),(AD27-(+AD27*X29)),IF(U29="Impacto",AD28,""))),"")</f>
        <v>0.216</v>
      </c>
      <c r="AC29" s="35" t="str">
        <f>IFERROR(IF(AB29="","",IF(AB29&lt;=0.2,"Muy Baja",IF(AB29&lt;=0.4,"Baja",IF(AB29&lt;=0.6,"Media",IF(AB29&lt;=0.8,"Alta","Muy Alta"))))),"")</f>
        <v>Baja</v>
      </c>
      <c r="AD29" s="36">
        <f>+AB29</f>
        <v>0.216</v>
      </c>
      <c r="AE29" s="35" t="str">
        <f>IFERROR(IF(AF29="","",IF(AF29&lt;=0.2,"Leve",IF(AF29&lt;=0.4,"Menor",IF(AF29&lt;=0.6,"Moderado",IF(AF29&lt;=0.8,"Mayor","Catastrófico"))))),"")</f>
        <v>Moderado</v>
      </c>
      <c r="AF29" s="36">
        <f>IFERROR(IF(AND(U28="Impacto",U29="Impacto"),(AF28-(+AF28*X29)),IF(AND(U28="Probabilidad",U29="Impacto"),(AF27-(+AF27*X29)),IF(U29="Probabilidad",AF28,""))),"")</f>
        <v>0.6</v>
      </c>
      <c r="AG29" s="37" t="str">
        <f>IFERROR(IF(OR(AND(AC29="Muy Baja",AE29="Leve"),AND(AC29="Muy Baja",AE29="Menor"),AND(AC29="Baja",AE29="Leve")),"Bajo",IF(OR(AND(AC29="Muy baja",AE29="Moderado"),AND(AC29="Baja",AE29="Menor"),AND(AC29="Baja",AE29="Moderado"),AND(AC29="Media",AE29="Leve"),AND(AC29="Media",AE29="Menor"),AND(AC29="Media",AE29="Moderado"),AND(AC29="Alta",AE29="Leve"),AND(AC29="Alta",AE29="Menor")),"Moderado",IF(OR(AND(AC29="Muy Baja",AE29="Mayor"),AND(AC29="Baja",AE29="Mayor"),AND(AC29="Media",AE29="Mayor"),AND(AC29="Alta",AE29="Moderado"),AND(AC29="Alta",AE29="Mayor"),AND(AC29="Muy Alta",AE29="Leve"),AND(AC29="Muy Alta",AE29="Menor"),AND(AC29="Muy Alta",AE29="Moderado"),AND(AC29="Muy Alta",AE29="Mayor")),"Alto",IF(OR(AND(AC29="Muy Baja",AE29="Catastrófico"),AND(AC29="Baja",AE29="Catastrófico"),AND(AC29="Media",AE29="Catastrófico"),AND(AC29="Alta",AE29="Catastrófico"),AND(AC29="Muy Alta",AE29="Catastrófico")),"Extremo","")))),"")</f>
        <v>Moderado</v>
      </c>
      <c r="AH29" s="269"/>
      <c r="AI29" s="315" t="s">
        <v>165</v>
      </c>
      <c r="AJ29" s="232" t="s">
        <v>155</v>
      </c>
      <c r="AK29" s="317">
        <v>45987</v>
      </c>
      <c r="AL29" s="317">
        <v>46006</v>
      </c>
      <c r="AM29" s="319" t="s">
        <v>166</v>
      </c>
      <c r="AN29" s="320" t="s">
        <v>74</v>
      </c>
      <c r="AO29" s="314"/>
      <c r="AP29" s="135"/>
    </row>
    <row r="30" spans="1:42" ht="89.25" customHeight="1">
      <c r="A30" s="301"/>
      <c r="B30" s="301"/>
      <c r="C30" s="301"/>
      <c r="D30" s="301"/>
      <c r="E30" s="304"/>
      <c r="F30" s="305"/>
      <c r="G30" s="308"/>
      <c r="H30" s="309"/>
      <c r="I30" s="296"/>
      <c r="J30" s="326"/>
      <c r="K30" s="296"/>
      <c r="L30" s="309"/>
      <c r="M30" s="296"/>
      <c r="N30" s="297"/>
      <c r="O30" s="27">
        <v>4</v>
      </c>
      <c r="P30" s="94" t="s">
        <v>167</v>
      </c>
      <c r="Q30" s="99" t="s">
        <v>168</v>
      </c>
      <c r="R30" s="95" t="s">
        <v>169</v>
      </c>
      <c r="S30" s="99" t="s">
        <v>153</v>
      </c>
      <c r="T30" s="94" t="s">
        <v>114</v>
      </c>
      <c r="U30" s="31" t="str">
        <f t="shared" si="0"/>
        <v>Impacto</v>
      </c>
      <c r="V30" s="32" t="s">
        <v>170</v>
      </c>
      <c r="W30" s="32" t="s">
        <v>66</v>
      </c>
      <c r="X30" s="33" t="str">
        <f>IF(AND(V30="Preventivo",W30="Automático"),"50%",IF(AND(V30="Preventivo",W30="Manual"),"40%",IF(AND(V30="Detectivo",W30="Automático"),"40%",IF(AND(V30="Detectivo",W30="Manual"),"30%",IF(AND(V30="Correctivo",W30="Automático"),"35%",IF(AND(V30="Correctivo",W30="Manual"),"25%",""))))))</f>
        <v>25%</v>
      </c>
      <c r="Y30" s="32" t="s">
        <v>67</v>
      </c>
      <c r="Z30" s="32" t="s">
        <v>68</v>
      </c>
      <c r="AA30" s="32" t="s">
        <v>69</v>
      </c>
      <c r="AB30" s="34">
        <f>IFERROR(IF(AND(U29="Probabilidad",U30="Probabilidad"),(AD29-(+AD29*X30)),IF(AND(U29="Impacto",U30="Probabilidad"),(AD28-(+AD28*X30)),IF(U30="Impacto",AD29,""))),"")</f>
        <v>0.216</v>
      </c>
      <c r="AC30" s="35" t="str">
        <f>IFERROR(IF(AB30="","",IF(AB30&lt;=0.2,"Muy Baja",IF(AB30&lt;=0.4,"Baja",IF(AB30&lt;=0.6,"Media",IF(AB30&lt;=0.8,"Alta","Muy Alta"))))),"")</f>
        <v>Baja</v>
      </c>
      <c r="AD30" s="36">
        <f>+AB30</f>
        <v>0.216</v>
      </c>
      <c r="AE30" s="35" t="str">
        <f>IFERROR(IF(AF30="","",IF(AF30&lt;=0.2,"Leve",IF(AF30&lt;=0.4,"Menor",IF(AF30&lt;=0.6,"Moderado",IF(AF30&lt;=0.8,"Mayor","Catastrófico"))))),"")</f>
        <v>Moderado</v>
      </c>
      <c r="AF30" s="36">
        <f>IFERROR(IF(AND(U29="Impacto",U30="Impacto"),(AF29-(+AF29*X30)),IF(AND(U29="Probabilidad",U30="Impacto"),(AF28-(+AF28*X30)),IF(U30="Probabilidad",AF29,""))),"")</f>
        <v>0.44999999999999996</v>
      </c>
      <c r="AG30" s="37" t="str">
        <f>IFERROR(IF(OR(AND(AC30="Muy Baja",AE30="Leve"),AND(AC30="Muy Baja",AE30="Menor"),AND(AC30="Baja",AE30="Leve")),"Bajo",IF(OR(AND(AC30="Muy baja",AE30="Moderado"),AND(AC30="Baja",AE30="Menor"),AND(AC30="Baja",AE30="Moderado"),AND(AC30="Media",AE30="Leve"),AND(AC30="Media",AE30="Menor"),AND(AC30="Media",AE30="Moderado"),AND(AC30="Alta",AE30="Leve"),AND(AC30="Alta",AE30="Menor")),"Moderado",IF(OR(AND(AC30="Muy Baja",AE30="Mayor"),AND(AC30="Baja",AE30="Mayor"),AND(AC30="Media",AE30="Mayor"),AND(AC30="Alta",AE30="Moderado"),AND(AC30="Alta",AE30="Mayor"),AND(AC30="Muy Alta",AE30="Leve"),AND(AC30="Muy Alta",AE30="Menor"),AND(AC30="Muy Alta",AE30="Moderado"),AND(AC30="Muy Alta",AE30="Mayor")),"Alto",IF(OR(AND(AC30="Muy Baja",AE30="Catastrófico"),AND(AC30="Baja",AE30="Catastrófico"),AND(AC30="Media",AE30="Catastrófico"),AND(AC30="Alta",AE30="Catastrófico"),AND(AC30="Muy Alta",AE30="Catastrófico")),"Extremo","")))),"")</f>
        <v>Moderado</v>
      </c>
      <c r="AH30" s="270"/>
      <c r="AI30" s="316"/>
      <c r="AJ30" s="305"/>
      <c r="AK30" s="318"/>
      <c r="AL30" s="318"/>
      <c r="AM30" s="292"/>
      <c r="AN30" s="321"/>
      <c r="AO30" s="314"/>
      <c r="AP30" s="135"/>
    </row>
    <row r="31" spans="1:42" ht="78.75" customHeight="1">
      <c r="A31" s="302" t="s">
        <v>171</v>
      </c>
      <c r="B31" s="302" t="s">
        <v>54</v>
      </c>
      <c r="C31" s="302" t="s">
        <v>172</v>
      </c>
      <c r="D31" s="302" t="s">
        <v>173</v>
      </c>
      <c r="E31" s="302" t="s">
        <v>174</v>
      </c>
      <c r="F31" s="310" t="s">
        <v>58</v>
      </c>
      <c r="G31" s="306">
        <v>2000</v>
      </c>
      <c r="H31" s="251" t="str">
        <f>IF(G31&lt;=0,"",IF(G31&lt;=2,"Muy Baja",IF(G31&lt;=24,"Baja",IF(G31&lt;=500,"Media",IF(G31&lt;=5000,"Alta","Muy Alta")))))</f>
        <v>Alta</v>
      </c>
      <c r="I31" s="253">
        <f>IF(H31="","",IF(H31="Muy Baja",0.2,IF(H31="Baja",0.4,IF(H31="Media",0.6,IF(H31="Alta",0.8,IF(H31="Muy Alta",1,))))))</f>
        <v>0.8</v>
      </c>
      <c r="J31" s="255" t="s">
        <v>59</v>
      </c>
      <c r="K31" s="253" t="str">
        <f>IF(NOT(ISERROR(MATCH(J31,'[3]Tabla Impacto'!$B$221:$B$223,0))),'[3]Tabla Impacto'!$F$223&amp;"Por favor no seleccionar los criterios de impacto(Afectación Económica o presupuestal y Pérdida Reputacional)",J31)</f>
        <v xml:space="preserve">     El riesgo afecta la imagen de la entidad con algunos usuarios de relevancia frente al logro de los objetivos</v>
      </c>
      <c r="L31" s="251" t="str">
        <f>IF(OR(K31='[3]Tabla Impacto'!$C$11,K31='[3]Tabla Impacto'!$D$11),"Leve",IF(OR(K31='[3]Tabla Impacto'!$C$12,K31='[3]Tabla Impacto'!$D$12),"Menor",IF(OR(K31='[3]Tabla Impacto'!$C$13,K31='[3]Tabla Impacto'!$D$13),"Moderado",IF(OR(K31='[3]Tabla Impacto'!$C$14,K31='[3]Tabla Impacto'!$D$14),"Mayor",IF(OR(K31='[3]Tabla Impacto'!$C$15,K31='[3]Tabla Impacto'!$D$15),"Catastrófico","")))))</f>
        <v>Moderado</v>
      </c>
      <c r="M31" s="253">
        <f>IF(L31="","",IF(L31="Leve",0.2,IF(L31="Menor",0.4,IF(L31="Moderado",0.6,IF(L31="Mayor",0.8,IF(L31="Catastrófico",1,))))))</f>
        <v>0.6</v>
      </c>
      <c r="N31" s="274" t="str">
        <f>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Alto</v>
      </c>
      <c r="O31" s="276">
        <v>1</v>
      </c>
      <c r="P31" s="333" t="s">
        <v>175</v>
      </c>
      <c r="Q31" s="335" t="s">
        <v>176</v>
      </c>
      <c r="R31" s="337" t="s">
        <v>177</v>
      </c>
      <c r="S31" s="327" t="s">
        <v>178</v>
      </c>
      <c r="T31" s="329" t="s">
        <v>179</v>
      </c>
      <c r="U31" s="265" t="str">
        <f t="shared" si="0"/>
        <v>Probabilidad</v>
      </c>
      <c r="V31" s="331" t="s">
        <v>65</v>
      </c>
      <c r="W31" s="268" t="s">
        <v>66</v>
      </c>
      <c r="X31" s="271" t="str">
        <f>IF(AND(V30="Preventivo",W30="Automático"),"50%",IF(AND(V30="Preventivo",W30="Manual"),"40%",IF(AND(V30="Detectivo",W30="Automático"),"40%",IF(AND(V30="Detectivo",W30="Manual"),"30%",IF(AND(V30="Correctivo",W30="Automático"),"35%",IF(AND(V30="Correctivo",W30="Manual"),"25%",""))))))</f>
        <v>25%</v>
      </c>
      <c r="Y31" s="268" t="s">
        <v>67</v>
      </c>
      <c r="Z31" s="268" t="s">
        <v>68</v>
      </c>
      <c r="AA31" s="268" t="s">
        <v>69</v>
      </c>
      <c r="AB31" s="293">
        <f>IFERROR(IF(U31="Probabilidad",(I31-(+I31*X31)),IF(U31="Impacto",I31,"")),"")</f>
        <v>0.60000000000000009</v>
      </c>
      <c r="AC31" s="282" t="str">
        <f>IFERROR(IF(AB31="","",IF(AB31&lt;=0.2,"Muy Baja",IF(AB31&lt;=0.4,"Baja",IF(AB31&lt;=0.6,"Media",IF(AB31&lt;=0.8,"Alta","Muy Alta"))))),"")</f>
        <v>Media</v>
      </c>
      <c r="AD31" s="271">
        <f>+AB31</f>
        <v>0.60000000000000009</v>
      </c>
      <c r="AE31" s="282" t="str">
        <f>IFERROR(IF(AF31="","",IF(AF31&lt;=0.2,"Leve",IF(AF31&lt;=0.4,"Menor",IF(AF31&lt;=0.6,"Moderado",IF(AF31&lt;=0.8,"Mayor","Catastrófico"))))),"")</f>
        <v>Moderado</v>
      </c>
      <c r="AF31" s="271">
        <f>IFERROR(IF(U31="Impacto",(M31-(+M31*X31)),IF(U31="Probabilidad",M31,"")),"")</f>
        <v>0.6</v>
      </c>
      <c r="AG31" s="285" t="str">
        <f>IFERROR(IF(OR(AND(AC31="Muy Baja",AE31="Leve"),AND(AC31="Muy Baja",AE31="Menor"),AND(AC31="Baja",AE31="Leve")),"Bajo",IF(OR(AND(AC31="Muy baja",AE31="Moderado"),AND(AC31="Baja",AE31="Menor"),AND(AC31="Baja",AE31="Moderado"),AND(AC31="Media",AE31="Leve"),AND(AC31="Media",AE31="Menor"),AND(AC31="Media",AE31="Moderado"),AND(AC31="Alta",AE31="Leve"),AND(AC31="Alta",AE31="Menor")),"Moderado",IF(OR(AND(AC31="Muy Baja",AE31="Mayor"),AND(AC31="Baja",AE31="Mayor"),AND(AC31="Media",AE31="Mayor"),AND(AC31="Alta",AE31="Moderado"),AND(AC31="Alta",AE31="Mayor"),AND(AC31="Muy Alta",AE31="Leve"),AND(AC31="Muy Alta",AE31="Menor"),AND(AC31="Muy Alta",AE31="Moderado"),AND(AC31="Muy Alta",AE31="Mayor")),"Alto",IF(OR(AND(AC31="Muy Baja",AE31="Catastrófico"),AND(AC31="Baja",AE31="Catastrófico"),AND(AC31="Media",AE31="Catastrófico"),AND(AC31="Alta",AE31="Catastrófico"),AND(AC31="Muy Alta",AE31="Catastrófico")),"Extremo","")))),"")</f>
        <v>Moderado</v>
      </c>
      <c r="AH31" s="268" t="s">
        <v>70</v>
      </c>
      <c r="AI31" s="88" t="s">
        <v>180</v>
      </c>
      <c r="AJ31" s="44" t="s">
        <v>181</v>
      </c>
      <c r="AK31" s="317">
        <v>45987</v>
      </c>
      <c r="AL31" s="317">
        <v>46006</v>
      </c>
      <c r="AM31" s="102" t="s">
        <v>182</v>
      </c>
      <c r="AN31" s="41" t="s">
        <v>74</v>
      </c>
      <c r="AO31" s="314"/>
      <c r="AP31" s="135"/>
    </row>
    <row r="32" spans="1:42" ht="50.25" customHeight="1">
      <c r="A32" s="304"/>
      <c r="B32" s="304"/>
      <c r="C32" s="304"/>
      <c r="D32" s="304"/>
      <c r="E32" s="304"/>
      <c r="F32" s="311"/>
      <c r="G32" s="308"/>
      <c r="H32" s="309"/>
      <c r="I32" s="296"/>
      <c r="J32" s="326"/>
      <c r="K32" s="296"/>
      <c r="L32" s="309"/>
      <c r="M32" s="296"/>
      <c r="N32" s="297"/>
      <c r="O32" s="278"/>
      <c r="P32" s="334"/>
      <c r="Q32" s="336"/>
      <c r="R32" s="338"/>
      <c r="S32" s="328"/>
      <c r="T32" s="330"/>
      <c r="U32" s="267"/>
      <c r="V32" s="332"/>
      <c r="W32" s="270"/>
      <c r="X32" s="273"/>
      <c r="Y32" s="270"/>
      <c r="Z32" s="270"/>
      <c r="AA32" s="270"/>
      <c r="AB32" s="295"/>
      <c r="AC32" s="284"/>
      <c r="AD32" s="273"/>
      <c r="AE32" s="284"/>
      <c r="AF32" s="273"/>
      <c r="AG32" s="287"/>
      <c r="AH32" s="270"/>
      <c r="AI32" s="88" t="s">
        <v>183</v>
      </c>
      <c r="AJ32" s="44" t="s">
        <v>181</v>
      </c>
      <c r="AK32" s="318"/>
      <c r="AL32" s="318"/>
      <c r="AM32" s="102" t="s">
        <v>184</v>
      </c>
      <c r="AN32" s="41" t="s">
        <v>74</v>
      </c>
      <c r="AO32" s="314"/>
      <c r="AP32" s="135"/>
    </row>
    <row r="33" spans="1:42" ht="81" customHeight="1">
      <c r="A33" s="93" t="s">
        <v>185</v>
      </c>
      <c r="B33" s="93" t="s">
        <v>54</v>
      </c>
      <c r="C33" s="103" t="s">
        <v>186</v>
      </c>
      <c r="D33" s="103" t="s">
        <v>187</v>
      </c>
      <c r="E33" s="103" t="s">
        <v>188</v>
      </c>
      <c r="F33" s="100" t="s">
        <v>189</v>
      </c>
      <c r="G33" s="86">
        <v>24</v>
      </c>
      <c r="H33" s="22" t="str">
        <f>IF(G33&lt;=0,"",IF(G33&lt;=2,"Muy Baja",IF(G33&lt;=24,"Baja",IF(G33&lt;=500,"Media",IF(G33&lt;=5000,"Alta","Muy Alta")))))</f>
        <v>Baja</v>
      </c>
      <c r="I33" s="23">
        <f>IF(H33="","",IF(H33="Muy Baja",0.2,IF(H33="Baja",0.4,IF(H33="Media",0.6,IF(H33="Alta",0.8,IF(H33="Muy Alta",1,))))))</f>
        <v>0.4</v>
      </c>
      <c r="J33" s="104" t="s">
        <v>59</v>
      </c>
      <c r="K33" s="23" t="str">
        <f>IF(NOT(ISERROR(MATCH(J33,'[3]Tabla Impacto'!$B$221:$B$223,0))),'[3]Tabla Impacto'!$F$223&amp;"Por favor no seleccionar los criterios de impacto(Afectación Económica o presupuestal y Pérdida Reputacional)",J33)</f>
        <v xml:space="preserve">     El riesgo afecta la imagen de la entidad con algunos usuarios de relevancia frente al logro de los objetivos</v>
      </c>
      <c r="L33" s="105" t="str">
        <f>IF(OR(K33='[3]Tabla Impacto'!$C$11,K33='[3]Tabla Impacto'!$D$11),"Leve",IF(OR(K33='[3]Tabla Impacto'!$C$12,K33='[3]Tabla Impacto'!$D$12),"Menor",IF(OR(K33='[3]Tabla Impacto'!$C$13,K33='[3]Tabla Impacto'!$D$13),"Moderado",IF(OR(K33='[3]Tabla Impacto'!$C$14,K33='[3]Tabla Impacto'!$D$14),"Mayor",IF(OR(K33='[3]Tabla Impacto'!$C$15,K33='[3]Tabla Impacto'!$D$15),"Catastrófico","")))))</f>
        <v>Moderado</v>
      </c>
      <c r="M33" s="25">
        <f>IF(L33="","",IF(L33="Leve",0.2,IF(L33="Menor",0.4,IF(L33="Moderado",0.6,IF(L33="Mayor",0.8,IF(L33="Catastrófico",1,))))))</f>
        <v>0.6</v>
      </c>
      <c r="N33" s="106"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Moderado</v>
      </c>
      <c r="O33" s="107">
        <v>1</v>
      </c>
      <c r="P33" s="108" t="s">
        <v>190</v>
      </c>
      <c r="Q33" s="109" t="s">
        <v>191</v>
      </c>
      <c r="R33" s="110" t="s">
        <v>192</v>
      </c>
      <c r="S33" s="109" t="s">
        <v>193</v>
      </c>
      <c r="T33" s="101" t="s">
        <v>194</v>
      </c>
      <c r="U33" s="111" t="str">
        <f>IF(OR(V33="Preventivo",V33="Detectivo"),"Probabilidad",IF(V33="Correctivo","Impacto",""))</f>
        <v>Probabilidad</v>
      </c>
      <c r="V33" s="112" t="s">
        <v>65</v>
      </c>
      <c r="W33" s="113" t="s">
        <v>66</v>
      </c>
      <c r="X33" s="33" t="str">
        <f>IF(AND(V33="Preventivo",W33="Automático"),"50%",IF(AND(V33="Preventivo",W33="Manual"),"40%",IF(AND(V33="Detectivo",W33="Automático"),"40%",IF(AND(V33="Detectivo",W33="Manual"),"30%",IF(AND(V33="Correctivo",W33="Automático"),"35%",IF(AND(V33="Correctivo",W33="Manual"),"25%",""))))))</f>
        <v>40%</v>
      </c>
      <c r="Y33" s="113" t="s">
        <v>67</v>
      </c>
      <c r="Z33" s="113" t="s">
        <v>68</v>
      </c>
      <c r="AA33" s="113" t="s">
        <v>69</v>
      </c>
      <c r="AB33" s="114">
        <f>IFERROR(IF(U33="Probabilidad",(I33-(+I33*X33)),IF(U33="Impacto",I33,"")),"")</f>
        <v>0.24</v>
      </c>
      <c r="AC33" s="115" t="str">
        <f t="shared" ref="AC33:AC47" si="1">IFERROR(IF(AB33="","",IF(AB33&lt;=0.2,"Muy Baja",IF(AB33&lt;=0.4,"Baja",IF(AB33&lt;=0.6,"Media",IF(AB33&lt;=0.8,"Alta","Muy Alta"))))),"")</f>
        <v>Baja</v>
      </c>
      <c r="AD33" s="116">
        <f t="shared" ref="AD33:AD47" si="2">+AB33</f>
        <v>0.24</v>
      </c>
      <c r="AE33" s="115" t="str">
        <f t="shared" ref="AE33:AE47" si="3">IFERROR(IF(AF33="","",IF(AF33&lt;=0.2,"Leve",IF(AF33&lt;=0.4,"Menor",IF(AF33&lt;=0.6,"Moderado",IF(AF33&lt;=0.8,"Mayor","Catastrófico"))))),"")</f>
        <v>Moderado</v>
      </c>
      <c r="AF33" s="116">
        <f>IFERROR(IF(U33="Impacto",(M33-(+M33*X33)),IF(U33="Probabilidad",M33,"")),"")</f>
        <v>0.6</v>
      </c>
      <c r="AG33" s="117" t="str">
        <f t="shared" ref="AG33:AG47" si="4">IFERROR(IF(OR(AND(AC33="Muy Baja",AE33="Leve"),AND(AC33="Muy Baja",AE33="Menor"),AND(AC33="Baja",AE33="Leve")),"Bajo",IF(OR(AND(AC33="Muy baja",AE33="Moderado"),AND(AC33="Baja",AE33="Menor"),AND(AC33="Baja",AE33="Moderado"),AND(AC33="Media",AE33="Leve"),AND(AC33="Media",AE33="Menor"),AND(AC33="Media",AE33="Moderado"),AND(AC33="Alta",AE33="Leve"),AND(AC33="Alta",AE33="Menor")),"Moderado",IF(OR(AND(AC33="Muy Baja",AE33="Mayor"),AND(AC33="Baja",AE33="Mayor"),AND(AC33="Media",AE33="Mayor"),AND(AC33="Alta",AE33="Moderado"),AND(AC33="Alta",AE33="Mayor"),AND(AC33="Muy Alta",AE33="Leve"),AND(AC33="Muy Alta",AE33="Menor"),AND(AC33="Muy Alta",AE33="Moderado"),AND(AC33="Muy Alta",AE33="Mayor")),"Alto",IF(OR(AND(AC33="Muy Baja",AE33="Catastrófico"),AND(AC33="Baja",AE33="Catastrófico"),AND(AC33="Media",AE33="Catastrófico"),AND(AC33="Alta",AE33="Catastrófico"),AND(AC33="Muy Alta",AE33="Catastrófico")),"Extremo","")))),"")</f>
        <v>Moderado</v>
      </c>
      <c r="AH33" s="113" t="s">
        <v>70</v>
      </c>
      <c r="AI33" s="88" t="s">
        <v>195</v>
      </c>
      <c r="AJ33" s="44" t="s">
        <v>196</v>
      </c>
      <c r="AK33" s="40">
        <v>45987</v>
      </c>
      <c r="AL33" s="118">
        <v>46007</v>
      </c>
      <c r="AM33" s="102" t="s">
        <v>197</v>
      </c>
      <c r="AN33" s="41" t="s">
        <v>74</v>
      </c>
      <c r="AO33" s="314"/>
      <c r="AP33" s="204"/>
    </row>
    <row r="34" spans="1:42" ht="116.25" customHeight="1">
      <c r="A34" s="93" t="s">
        <v>198</v>
      </c>
      <c r="B34" s="93" t="s">
        <v>125</v>
      </c>
      <c r="C34" s="93" t="s">
        <v>199</v>
      </c>
      <c r="D34" s="93" t="s">
        <v>200</v>
      </c>
      <c r="E34" s="93" t="s">
        <v>201</v>
      </c>
      <c r="F34" s="100" t="s">
        <v>58</v>
      </c>
      <c r="G34" s="21">
        <v>2</v>
      </c>
      <c r="H34" s="22" t="str">
        <f t="shared" ref="H34:H35" si="5">IF(G34&lt;=0,"",IF(G34&lt;=2,"Muy Baja",IF(G34&lt;=24,"Baja",IF(G34&lt;=500,"Media",IF(G34&lt;=5000,"Alta","Muy Alta")))))</f>
        <v>Muy Baja</v>
      </c>
      <c r="I34" s="23">
        <f t="shared" ref="I34:I35" si="6">IF(H34="","",IF(H34="Muy Baja",0.2,IF(H34="Baja",0.4,IF(H34="Media",0.6,IF(H34="Alta",0.8,IF(H34="Muy Alta",1,))))))</f>
        <v>0.2</v>
      </c>
      <c r="J34" s="24" t="s">
        <v>80</v>
      </c>
      <c r="K34" s="23" t="str">
        <f>IF(NOT(ISERROR(MATCH(J34,'[2]Tabla Impacto'!$B$221:$B$223,0))),'[2]Tabla Impacto'!$F$223&amp;"Por favor no seleccionar los criterios de impacto(Afectación Económica o presupuestal y Pérdida Reputacional)",J34)</f>
        <v xml:space="preserve">     El riesgo afecta la imagen de alguna área de la organización</v>
      </c>
      <c r="L34" s="22" t="str">
        <f>IF(OR(K34='[2]Tabla Impacto'!$C$11,K34='[2]Tabla Impacto'!$D$11),"Leve",IF(OR(K34='[2]Tabla Impacto'!$C$12,K34='[2]Tabla Impacto'!$D$12),"Menor",IF(OR(K34='[2]Tabla Impacto'!$C$13,K34='[2]Tabla Impacto'!$D$13),"Moderado",IF(OR(K34='[2]Tabla Impacto'!$C$14,K34='[2]Tabla Impacto'!$D$14),"Mayor",IF(OR(K34='[2]Tabla Impacto'!$C$15,K34='[2]Tabla Impacto'!$D$15),"Catastrófico","")))))</f>
        <v>Leve</v>
      </c>
      <c r="M34" s="23">
        <f t="shared" ref="M34:M35" si="7">IF(L34="","",IF(L34="Leve",0.2,IF(L34="Menor",0.4,IF(L34="Moderado",0.6,IF(L34="Mayor",0.8,IF(L34="Catastrófico",1,))))))</f>
        <v>0.2</v>
      </c>
      <c r="N34" s="26" t="str">
        <f t="shared" ref="N34:N35" si="8">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Bajo</v>
      </c>
      <c r="O34" s="78">
        <v>1</v>
      </c>
      <c r="P34" s="45" t="s">
        <v>202</v>
      </c>
      <c r="Q34" s="45" t="s">
        <v>203</v>
      </c>
      <c r="R34" s="45" t="s">
        <v>204</v>
      </c>
      <c r="S34" s="45" t="s">
        <v>205</v>
      </c>
      <c r="T34" s="45" t="s">
        <v>206</v>
      </c>
      <c r="U34" s="47" t="str">
        <f t="shared" ref="U34:U47" si="9">IF(OR(V34="Preventivo",V34="Detectivo"),"Probabilidad",IF(V34="Correctivo","Impacto",""))</f>
        <v>Probabilidad</v>
      </c>
      <c r="V34" s="38" t="s">
        <v>65</v>
      </c>
      <c r="W34" s="38" t="s">
        <v>66</v>
      </c>
      <c r="X34" s="36" t="str">
        <f t="shared" ref="X34:X47" si="10">IF(AND(V34="Preventivo",W34="Automático"),"50%",IF(AND(V34="Preventivo",W34="Manual"),"40%",IF(AND(V34="Detectivo",W34="Automático"),"40%",IF(AND(V34="Detectivo",W34="Manual"),"30%",IF(AND(V34="Correctivo",W34="Automático"),"35%",IF(AND(V34="Correctivo",W34="Manual"),"25%",""))))))</f>
        <v>40%</v>
      </c>
      <c r="Y34" s="38" t="s">
        <v>67</v>
      </c>
      <c r="Z34" s="38" t="s">
        <v>68</v>
      </c>
      <c r="AA34" s="38" t="s">
        <v>69</v>
      </c>
      <c r="AB34" s="119">
        <f>IFERROR(IF(U34="Probabilidad",(I34-(+I34*X34)),IF(U34="Impacto",I34,"")),"")</f>
        <v>0.12</v>
      </c>
      <c r="AC34" s="120" t="str">
        <f t="shared" si="1"/>
        <v>Muy Baja</v>
      </c>
      <c r="AD34" s="36">
        <f t="shared" si="2"/>
        <v>0.12</v>
      </c>
      <c r="AE34" s="121" t="str">
        <f t="shared" si="3"/>
        <v>Leve</v>
      </c>
      <c r="AF34" s="36">
        <f>IFERROR(IF(U34="Impacto",(M34-(+M34*X34)),IF(U34="Probabilidad",M34,"")),"")</f>
        <v>0.2</v>
      </c>
      <c r="AG34" s="122" t="str">
        <f t="shared" si="4"/>
        <v>Bajo</v>
      </c>
      <c r="AH34" s="38" t="s">
        <v>70</v>
      </c>
      <c r="AI34" s="39" t="s">
        <v>207</v>
      </c>
      <c r="AJ34" s="30" t="s">
        <v>208</v>
      </c>
      <c r="AK34" s="40">
        <v>45987</v>
      </c>
      <c r="AL34" s="40">
        <v>45981</v>
      </c>
      <c r="AM34" s="102" t="s">
        <v>209</v>
      </c>
      <c r="AN34" s="41" t="s">
        <v>74</v>
      </c>
      <c r="AO34" s="123" t="s">
        <v>210</v>
      </c>
      <c r="AP34" s="124"/>
    </row>
    <row r="35" spans="1:42" ht="123" customHeight="1">
      <c r="A35" s="18" t="s">
        <v>211</v>
      </c>
      <c r="B35" s="125" t="s">
        <v>54</v>
      </c>
      <c r="C35" s="30" t="s">
        <v>212</v>
      </c>
      <c r="D35" s="30" t="s">
        <v>213</v>
      </c>
      <c r="E35" s="126" t="s">
        <v>214</v>
      </c>
      <c r="F35" s="46" t="s">
        <v>58</v>
      </c>
      <c r="G35" s="21">
        <v>2</v>
      </c>
      <c r="H35" s="22" t="str">
        <f t="shared" si="5"/>
        <v>Muy Baja</v>
      </c>
      <c r="I35" s="23">
        <f t="shared" si="6"/>
        <v>0.2</v>
      </c>
      <c r="J35" s="24" t="s">
        <v>59</v>
      </c>
      <c r="K35" s="25" t="str">
        <f>IF(NOT(ISERROR(MATCH(J35,'[2]Tabla Impacto'!$B$221:$B$223,0))),'[2]Tabla Impacto'!$F$223&amp;"Por favor no seleccionar los criterios de impacto(Afectación Económica o presupuestal y Pérdida Reputacional)",J35)</f>
        <v xml:space="preserve">     El riesgo afecta la imagen de la entidad con algunos usuarios de relevancia frente al logro de los objetivos</v>
      </c>
      <c r="L35" s="22" t="str">
        <f>IF(OR(K35='[2]Tabla Impacto'!$C$11,K35='[2]Tabla Impacto'!$D$11),"Leve",IF(OR(K35='[2]Tabla Impacto'!$C$12,K35='[2]Tabla Impacto'!$D$12),"Menor",IF(OR(K35='[2]Tabla Impacto'!$C$13,K35='[2]Tabla Impacto'!$D$13),"Moderado",IF(OR(K35='[2]Tabla Impacto'!$C$14,K35='[2]Tabla Impacto'!$D$14),"Mayor",IF(OR(K35='[2]Tabla Impacto'!$C$15,K35='[2]Tabla Impacto'!$D$15),"Catastrófico","")))))</f>
        <v>Moderado</v>
      </c>
      <c r="M35" s="23">
        <f t="shared" si="7"/>
        <v>0.6</v>
      </c>
      <c r="N35" s="26" t="str">
        <f t="shared" si="8"/>
        <v>Moderado</v>
      </c>
      <c r="O35" s="27">
        <v>1</v>
      </c>
      <c r="P35" s="30" t="s">
        <v>215</v>
      </c>
      <c r="Q35" s="30" t="s">
        <v>216</v>
      </c>
      <c r="R35" s="30" t="s">
        <v>217</v>
      </c>
      <c r="S35" s="30" t="s">
        <v>218</v>
      </c>
      <c r="T35" s="30" t="s">
        <v>219</v>
      </c>
      <c r="U35" s="31" t="str">
        <f t="shared" si="9"/>
        <v>Probabilidad</v>
      </c>
      <c r="V35" s="32" t="s">
        <v>65</v>
      </c>
      <c r="W35" s="32" t="s">
        <v>66</v>
      </c>
      <c r="X35" s="33" t="str">
        <f t="shared" si="10"/>
        <v>40%</v>
      </c>
      <c r="Y35" s="32" t="s">
        <v>67</v>
      </c>
      <c r="Z35" s="32" t="s">
        <v>68</v>
      </c>
      <c r="AA35" s="32" t="s">
        <v>69</v>
      </c>
      <c r="AB35" s="34">
        <f>IFERROR(IF(U35="Probabilidad",(I35-(+I35*X35)),IF(U35="Impacto",I35,"")),"")</f>
        <v>0.12</v>
      </c>
      <c r="AC35" s="35" t="str">
        <f t="shared" si="1"/>
        <v>Muy Baja</v>
      </c>
      <c r="AD35" s="36">
        <f t="shared" si="2"/>
        <v>0.12</v>
      </c>
      <c r="AE35" s="35" t="str">
        <f t="shared" si="3"/>
        <v>Moderado</v>
      </c>
      <c r="AF35" s="36">
        <f>IFERROR(IF(U35="Impacto",(M35-(+M35*X35)),IF(U35="Probabilidad",M35,"")),"")</f>
        <v>0.6</v>
      </c>
      <c r="AG35" s="37" t="str">
        <f t="shared" si="4"/>
        <v>Moderado</v>
      </c>
      <c r="AH35" s="38" t="s">
        <v>70</v>
      </c>
      <c r="AI35" s="39" t="s">
        <v>220</v>
      </c>
      <c r="AJ35" s="30" t="s">
        <v>208</v>
      </c>
      <c r="AK35" s="40">
        <v>45987</v>
      </c>
      <c r="AL35" s="40">
        <v>45981</v>
      </c>
      <c r="AM35" s="392" t="s">
        <v>221</v>
      </c>
      <c r="AN35" s="41" t="s">
        <v>74</v>
      </c>
      <c r="AO35" s="123" t="s">
        <v>222</v>
      </c>
      <c r="AP35" s="200"/>
    </row>
    <row r="36" spans="1:42" ht="105" customHeight="1">
      <c r="A36" s="78" t="s">
        <v>223</v>
      </c>
      <c r="B36" s="19" t="s">
        <v>54</v>
      </c>
      <c r="C36" s="19" t="s">
        <v>224</v>
      </c>
      <c r="D36" s="19" t="s">
        <v>225</v>
      </c>
      <c r="E36" s="100" t="s">
        <v>226</v>
      </c>
      <c r="F36" s="19" t="s">
        <v>227</v>
      </c>
      <c r="G36" s="86">
        <v>112</v>
      </c>
      <c r="H36" s="22" t="str">
        <f>IF(G36&lt;=0,"",IF(G36&lt;=2,"Muy Baja",IF(G36&lt;=24,"Baja",IF(G36&lt;=500,"Media",IF(G36&lt;=5000,"Alta","Muy Alta")))))</f>
        <v>Media</v>
      </c>
      <c r="I36" s="23">
        <f>IF(H36="","",IF(H36="Muy Baja",0.2,IF(H36="Baja",0.4,IF(H36="Media",0.6,IF(H36="Alta",0.8,IF(H36="Muy Alta",1,))))))</f>
        <v>0.6</v>
      </c>
      <c r="J36" s="104" t="s">
        <v>59</v>
      </c>
      <c r="K36" s="25" t="str">
        <f>IF(NOT(ISERROR(MATCH(J36,'[4]Tabla Impacto'!$B$221:$B$223,0))),'[4]Tabla Impacto'!$F$223&amp;"Por favor no seleccionar los criterios de impacto(Afectación Económica o presupuestal y Pérdida Reputacional)",J36)</f>
        <v xml:space="preserve">     El riesgo afecta la imagen de la entidad con algunos usuarios de relevancia frente al logro de los objetivos</v>
      </c>
      <c r="L36" s="22" t="str">
        <f>IF(OR(K36='[4]Tabla Impacto'!$C$11,K36='[4]Tabla Impacto'!$D$11),"Leve",IF(OR(K36='[4]Tabla Impacto'!$C$12,K36='[4]Tabla Impacto'!$D$12),"Menor",IF(OR(K36='[4]Tabla Impacto'!$C$13,K36='[4]Tabla Impacto'!$D$13),"Moderado",IF(OR(K36='[4]Tabla Impacto'!$C$14,K36='[4]Tabla Impacto'!$D$14),"Mayor",IF(OR(K36='[4]Tabla Impacto'!$C$15,K36='[4]Tabla Impacto'!$D$15),"Catastrófico","")))))</f>
        <v>Moderado</v>
      </c>
      <c r="M36" s="23">
        <f>IF(L36="","",IF(L36="Leve",0.2,IF(L36="Menor",0.4,IF(L36="Moderado",0.6,IF(L36="Mayor",0.8,IF(L36="Catastrófico",1,))))))</f>
        <v>0.6</v>
      </c>
      <c r="N36" s="26"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Moderado</v>
      </c>
      <c r="O36" s="27">
        <v>1</v>
      </c>
      <c r="P36" s="94" t="s">
        <v>228</v>
      </c>
      <c r="Q36" s="127"/>
      <c r="R36" s="94" t="s">
        <v>229</v>
      </c>
      <c r="S36" s="94" t="s">
        <v>230</v>
      </c>
      <c r="T36" s="94" t="s">
        <v>231</v>
      </c>
      <c r="U36" s="31" t="str">
        <f t="shared" si="9"/>
        <v>Probabilidad</v>
      </c>
      <c r="V36" s="32" t="s">
        <v>65</v>
      </c>
      <c r="W36" s="32" t="s">
        <v>66</v>
      </c>
      <c r="X36" s="33" t="str">
        <f t="shared" si="10"/>
        <v>40%</v>
      </c>
      <c r="Y36" s="32" t="s">
        <v>67</v>
      </c>
      <c r="Z36" s="32" t="s">
        <v>68</v>
      </c>
      <c r="AA36" s="32" t="s">
        <v>69</v>
      </c>
      <c r="AB36" s="128">
        <f>IFERROR(IF(U36="Probabilidad",(I36-(+I36*X36)),IF(U36="Impacto",I36,"")),"")</f>
        <v>0.36</v>
      </c>
      <c r="AC36" s="35" t="str">
        <f t="shared" si="1"/>
        <v>Baja</v>
      </c>
      <c r="AD36" s="36">
        <f t="shared" si="2"/>
        <v>0.36</v>
      </c>
      <c r="AE36" s="35" t="str">
        <f t="shared" si="3"/>
        <v>Moderado</v>
      </c>
      <c r="AF36" s="36">
        <f>IFERROR(IF(U36="Impacto",(M36-(+M36*X36)),IF(U36="Probabilidad",M36,"")),"")</f>
        <v>0.6</v>
      </c>
      <c r="AG36" s="37" t="str">
        <f t="shared" si="4"/>
        <v>Moderado</v>
      </c>
      <c r="AH36" s="38" t="s">
        <v>70</v>
      </c>
      <c r="AI36" s="129" t="s">
        <v>232</v>
      </c>
      <c r="AJ36" s="103" t="s">
        <v>233</v>
      </c>
      <c r="AK36" s="40">
        <v>45987</v>
      </c>
      <c r="AL36" s="40">
        <v>46006</v>
      </c>
      <c r="AM36" s="392" t="s">
        <v>234</v>
      </c>
      <c r="AN36" s="41" t="s">
        <v>74</v>
      </c>
      <c r="AO36" s="130"/>
      <c r="AP36" s="131"/>
    </row>
    <row r="37" spans="1:42" ht="59.25" customHeight="1">
      <c r="A37" s="276" t="s">
        <v>235</v>
      </c>
      <c r="B37" s="232" t="s">
        <v>125</v>
      </c>
      <c r="C37" s="232" t="s">
        <v>236</v>
      </c>
      <c r="D37" s="232" t="s">
        <v>237</v>
      </c>
      <c r="E37" s="310" t="s">
        <v>238</v>
      </c>
      <c r="F37" s="232" t="s">
        <v>58</v>
      </c>
      <c r="G37" s="306">
        <v>1</v>
      </c>
      <c r="H37" s="348" t="str">
        <f>IF(G37&lt;=0,"",IF(G37&lt;=2,"Muy Baja",IF(G37&lt;=24,"Baja",IF(G37&lt;=500,"Media",IF(G37&lt;=5000,"Alta","Muy Alta")))))</f>
        <v>Muy Baja</v>
      </c>
      <c r="I37" s="253">
        <f>IF(H37="","",IF(H37="Muy Baja",0.2,IF(H37="Baja",0.4,IF(H37="Media",0.6,IF(H37="Alta",0.8,IF(H37="Muy Alta",1,))))))</f>
        <v>0.2</v>
      </c>
      <c r="J37" s="255" t="s">
        <v>80</v>
      </c>
      <c r="K37" s="253" t="str">
        <f>IF(NOT(ISERROR(MATCH(J37,'[4]Tabla Impacto'!$B$221:$B$223,0))),'[4]Tabla Impacto'!$F$223&amp;"Por favor no seleccionar los criterios de impacto(Afectación Económica o presupuestal y Pérdida Reputacional)",J37)</f>
        <v xml:space="preserve">     El riesgo afecta la imagen de alguna área de la organización</v>
      </c>
      <c r="L37" s="348" t="str">
        <f>IF(OR(K37='[4]Tabla Impacto'!$C$11,K37='[4]Tabla Impacto'!$D$11),"Leve",IF(OR(K37='[4]Tabla Impacto'!$C$12,K37='[4]Tabla Impacto'!$D$12),"Menor",IF(OR(K37='[4]Tabla Impacto'!$C$13,K37='[4]Tabla Impacto'!$D$13),"Moderado",IF(OR(K37='[4]Tabla Impacto'!$C$14,K37='[4]Tabla Impacto'!$D$14),"Mayor",IF(OR(K37='[4]Tabla Impacto'!$C$15,K37='[4]Tabla Impacto'!$D$15),"Catastrófico","")))))</f>
        <v>Leve</v>
      </c>
      <c r="M37" s="253">
        <f>IF(L37="","",IF(L37="Leve",0.2,IF(L37="Menor",0.4,IF(L37="Moderado",0.6,IF(L37="Mayor",0.8,IF(L37="Catastrófico",1,))))))</f>
        <v>0.2</v>
      </c>
      <c r="N37" s="341" t="str">
        <f>IF(OR(AND(H37="Muy Baja",L37="Leve"),AND(H37="Muy Baja",L37="Menor"),AND(H37="Baja",L37="Leve")),"Bajo",IF(OR(AND(H37="Muy baja",L37="Moderado"),AND(H37="Baja",L37="Menor"),AND(H37="Baja",L37="Moderado"),AND(H37="Media",L37="Leve"),AND(H37="Media",L37="Menor"),AND(H37="Media",L37="Moderado"),AND(H37="Alta",L37="Leve"),AND(H37="Alta",L37="Menor")),"Moderado",IF(OR(AND(H37="Muy Baja",L37="Mayor"),AND(H37="Baja",L37="Mayor"),AND(H37="Media",L37="Mayor"),AND(H37="Alta",L37="Moderado"),AND(H37="Alta",L37="Mayor"),AND(H37="Muy Alta",L37="Leve"),AND(H37="Muy Alta",L37="Menor"),AND(H37="Muy Alta",L37="Moderado"),AND(H37="Muy Alta",L37="Mayor")),"Alto",IF(OR(AND(H37="Muy Baja",L37="Catastrófico"),AND(H37="Baja",L37="Catastrófico"),AND(H37="Media",L37="Catastrófico"),AND(H37="Alta",L37="Catastrófico"),AND(H37="Muy Alta",L37="Catastrófico")),"Extremo",""))))</f>
        <v>Bajo</v>
      </c>
      <c r="O37" s="27">
        <v>1</v>
      </c>
      <c r="P37" s="94" t="s">
        <v>239</v>
      </c>
      <c r="Q37" s="94"/>
      <c r="R37" s="94" t="s">
        <v>229</v>
      </c>
      <c r="S37" s="94" t="s">
        <v>230</v>
      </c>
      <c r="T37" s="94" t="s">
        <v>231</v>
      </c>
      <c r="U37" s="31" t="str">
        <f t="shared" si="9"/>
        <v>Probabilidad</v>
      </c>
      <c r="V37" s="32" t="s">
        <v>65</v>
      </c>
      <c r="W37" s="32" t="s">
        <v>240</v>
      </c>
      <c r="X37" s="33" t="str">
        <f t="shared" si="10"/>
        <v>50%</v>
      </c>
      <c r="Y37" s="32" t="s">
        <v>67</v>
      </c>
      <c r="Z37" s="32" t="s">
        <v>115</v>
      </c>
      <c r="AA37" s="32" t="s">
        <v>69</v>
      </c>
      <c r="AB37" s="128">
        <f>IFERROR(IF(U37="Probabilidad",(I37-(+I37*X37)),IF(U37="Impacto",I37,"")),"")</f>
        <v>0.1</v>
      </c>
      <c r="AC37" s="132" t="str">
        <f t="shared" si="1"/>
        <v>Muy Baja</v>
      </c>
      <c r="AD37" s="36">
        <f t="shared" si="2"/>
        <v>0.1</v>
      </c>
      <c r="AE37" s="132" t="str">
        <f t="shared" si="3"/>
        <v>Leve</v>
      </c>
      <c r="AF37" s="36">
        <f>IFERROR(IF(U37="Impacto",(M37-(+M37*X37)),IF(U37="Probabilidad",M37,"")),"")</f>
        <v>0.2</v>
      </c>
      <c r="AG37" s="133" t="str">
        <f t="shared" si="4"/>
        <v>Bajo</v>
      </c>
      <c r="AH37" s="268" t="s">
        <v>241</v>
      </c>
      <c r="AI37" s="343" t="s">
        <v>242</v>
      </c>
      <c r="AJ37" s="345" t="s">
        <v>233</v>
      </c>
      <c r="AK37" s="40">
        <v>45987</v>
      </c>
      <c r="AL37" s="40">
        <v>46006</v>
      </c>
      <c r="AM37" s="397" t="s">
        <v>243</v>
      </c>
      <c r="AN37" s="339" t="s">
        <v>74</v>
      </c>
      <c r="AO37" s="134"/>
      <c r="AP37" s="135"/>
    </row>
    <row r="38" spans="1:42" ht="100.5" customHeight="1">
      <c r="A38" s="277"/>
      <c r="B38" s="233"/>
      <c r="C38" s="233"/>
      <c r="D38" s="233"/>
      <c r="E38" s="311"/>
      <c r="F38" s="233"/>
      <c r="G38" s="308"/>
      <c r="H38" s="349"/>
      <c r="I38" s="296"/>
      <c r="J38" s="326"/>
      <c r="K38" s="296"/>
      <c r="L38" s="349"/>
      <c r="M38" s="296"/>
      <c r="N38" s="342"/>
      <c r="O38" s="27">
        <v>2</v>
      </c>
      <c r="P38" s="94" t="s">
        <v>244</v>
      </c>
      <c r="Q38" s="94"/>
      <c r="R38" s="94" t="s">
        <v>229</v>
      </c>
      <c r="S38" s="94" t="s">
        <v>230</v>
      </c>
      <c r="T38" s="94" t="s">
        <v>231</v>
      </c>
      <c r="U38" s="31" t="str">
        <f t="shared" si="9"/>
        <v>Probabilidad</v>
      </c>
      <c r="V38" s="32" t="s">
        <v>65</v>
      </c>
      <c r="W38" s="32" t="s">
        <v>240</v>
      </c>
      <c r="X38" s="33" t="str">
        <f t="shared" si="10"/>
        <v>50%</v>
      </c>
      <c r="Y38" s="32" t="s">
        <v>67</v>
      </c>
      <c r="Z38" s="32" t="s">
        <v>115</v>
      </c>
      <c r="AA38" s="32" t="s">
        <v>69</v>
      </c>
      <c r="AB38" s="128">
        <f>IFERROR(IF(AND(U37="Probabilidad",U38="Probabilidad"),(AD37-(+AD37*X38)),IF(U38="Probabilidad",(I37-(+I37*X38)),IF(U38="Impacto",AD37,""))),"")</f>
        <v>0.05</v>
      </c>
      <c r="AC38" s="132" t="str">
        <f t="shared" si="1"/>
        <v>Muy Baja</v>
      </c>
      <c r="AD38" s="36">
        <f t="shared" si="2"/>
        <v>0.05</v>
      </c>
      <c r="AE38" s="132" t="str">
        <f t="shared" si="3"/>
        <v>Leve</v>
      </c>
      <c r="AF38" s="36">
        <f>IFERROR(IF(AND(U37="Impacto",U38="Impacto"),(AF37-(+AF37*X38)),IF(U38="Impacto",($M$19-(+$M$19*X38)),IF(U38="Probabilidad",AF37,""))),"")</f>
        <v>0.2</v>
      </c>
      <c r="AG38" s="133" t="str">
        <f t="shared" si="4"/>
        <v>Bajo</v>
      </c>
      <c r="AH38" s="270"/>
      <c r="AI38" s="344"/>
      <c r="AJ38" s="346"/>
      <c r="AK38" s="40">
        <v>45987</v>
      </c>
      <c r="AL38" s="40">
        <v>46006</v>
      </c>
      <c r="AM38" s="347"/>
      <c r="AN38" s="321"/>
      <c r="AO38" s="136"/>
      <c r="AP38" s="54"/>
    </row>
    <row r="39" spans="1:42" ht="114.75" customHeight="1">
      <c r="A39" s="18" t="s">
        <v>245</v>
      </c>
      <c r="B39" s="18" t="s">
        <v>125</v>
      </c>
      <c r="C39" s="18" t="s">
        <v>246</v>
      </c>
      <c r="D39" s="18" t="s">
        <v>247</v>
      </c>
      <c r="E39" s="93" t="s">
        <v>248</v>
      </c>
      <c r="F39" s="19" t="s">
        <v>58</v>
      </c>
      <c r="G39" s="86">
        <v>112</v>
      </c>
      <c r="H39" s="22" t="str">
        <f>IF(G39&lt;=0,"",IF(G39&lt;=2,"Muy Baja",IF(G39&lt;=24,"Baja",IF(G39&lt;=500,"Media",IF(G39&lt;=5000,"Alta","Muy Alta")))))</f>
        <v>Media</v>
      </c>
      <c r="I39" s="23">
        <f>IF(H39="","",IF(H39="Muy Baja",0.2,IF(H39="Baja",0.4,IF(H39="Media",0.6,IF(H39="Alta",0.8,IF(H39="Muy Alta",1,))))))</f>
        <v>0.6</v>
      </c>
      <c r="J39" s="104" t="s">
        <v>59</v>
      </c>
      <c r="K39" s="25" t="str">
        <f>IF(NOT(ISERROR(MATCH(J39,'[4]Tabla Impacto'!$B$221:$B$223,0))),'[4]Tabla Impacto'!$F$223&amp;"Por favor no seleccionar los criterios de impacto(Afectación Económica o presupuestal y Pérdida Reputacional)",J39)</f>
        <v xml:space="preserve">     El riesgo afecta la imagen de la entidad con algunos usuarios de relevancia frente al logro de los objetivos</v>
      </c>
      <c r="L39" s="22" t="str">
        <f>IF(OR(K39='[4]Tabla Impacto'!$C$11,K39='[4]Tabla Impacto'!$D$11),"Leve",IF(OR(K39='[4]Tabla Impacto'!$C$12,K39='[4]Tabla Impacto'!$D$12),"Menor",IF(OR(K39='[4]Tabla Impacto'!$C$13,K39='[4]Tabla Impacto'!$D$13),"Moderado",IF(OR(K39='[4]Tabla Impacto'!$C$14,K39='[4]Tabla Impacto'!$D$14),"Mayor",IF(OR(K39='[4]Tabla Impacto'!$C$15,K39='[4]Tabla Impacto'!$D$15),"Catastrófico","")))))</f>
        <v>Moderado</v>
      </c>
      <c r="M39" s="23">
        <f>IF(L39="","",IF(L39="Leve",0.2,IF(L39="Menor",0.4,IF(L39="Moderado",0.6,IF(L39="Mayor",0.8,IF(L39="Catastrófico",1,))))))</f>
        <v>0.6</v>
      </c>
      <c r="N39" s="26" t="str">
        <f>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Moderado</v>
      </c>
      <c r="O39" s="78">
        <v>1</v>
      </c>
      <c r="P39" s="137" t="s">
        <v>249</v>
      </c>
      <c r="Q39" s="94"/>
      <c r="R39" s="137" t="s">
        <v>250</v>
      </c>
      <c r="S39" s="137" t="s">
        <v>230</v>
      </c>
      <c r="T39" s="137" t="s">
        <v>251</v>
      </c>
      <c r="U39" s="31" t="str">
        <f t="shared" si="9"/>
        <v>Probabilidad</v>
      </c>
      <c r="V39" s="32" t="s">
        <v>65</v>
      </c>
      <c r="W39" s="32" t="s">
        <v>66</v>
      </c>
      <c r="X39" s="33" t="str">
        <f t="shared" si="10"/>
        <v>40%</v>
      </c>
      <c r="Y39" s="32" t="s">
        <v>67</v>
      </c>
      <c r="Z39" s="32" t="s">
        <v>68</v>
      </c>
      <c r="AA39" s="32" t="s">
        <v>69</v>
      </c>
      <c r="AB39" s="34">
        <f>IFERROR(IF(U39="Probabilidad",(I39-(+I39*X39)),IF(U39="Impacto",I39,"")),"")</f>
        <v>0.36</v>
      </c>
      <c r="AC39" s="35" t="str">
        <f t="shared" si="1"/>
        <v>Baja</v>
      </c>
      <c r="AD39" s="36">
        <f t="shared" si="2"/>
        <v>0.36</v>
      </c>
      <c r="AE39" s="35" t="str">
        <f t="shared" si="3"/>
        <v>Moderado</v>
      </c>
      <c r="AF39" s="36">
        <f>IFERROR(IF(U39="Impacto",(M39-(+M39*X39)),IF(U39="Probabilidad",M39,"")),"")</f>
        <v>0.6</v>
      </c>
      <c r="AG39" s="37" t="str">
        <f t="shared" si="4"/>
        <v>Moderado</v>
      </c>
      <c r="AH39" s="38" t="s">
        <v>70</v>
      </c>
      <c r="AI39" s="129" t="s">
        <v>252</v>
      </c>
      <c r="AJ39" s="103" t="s">
        <v>253</v>
      </c>
      <c r="AK39" s="40">
        <v>45987</v>
      </c>
      <c r="AL39" s="40">
        <v>46006</v>
      </c>
      <c r="AM39" s="392" t="s">
        <v>254</v>
      </c>
      <c r="AN39" s="41" t="s">
        <v>74</v>
      </c>
      <c r="AO39" s="138"/>
      <c r="AP39" s="54"/>
    </row>
    <row r="40" spans="1:42" ht="117.75" customHeight="1">
      <c r="A40" s="18" t="s">
        <v>255</v>
      </c>
      <c r="B40" s="18" t="s">
        <v>125</v>
      </c>
      <c r="C40" s="18" t="s">
        <v>256</v>
      </c>
      <c r="D40" s="18" t="s">
        <v>257</v>
      </c>
      <c r="E40" s="93" t="s">
        <v>258</v>
      </c>
      <c r="F40" s="19" t="s">
        <v>109</v>
      </c>
      <c r="G40" s="86">
        <v>112</v>
      </c>
      <c r="H40" s="22" t="str">
        <f>IF(G40&lt;=0,"",IF(G40&lt;=2,"Muy Baja",IF(G40&lt;=24,"Baja",IF(G40&lt;=500,"Media",IF(G40&lt;=5000,"Alta","Muy Alta")))))</f>
        <v>Media</v>
      </c>
      <c r="I40" s="23">
        <f>IF(H40="","",IF(H40="Muy Baja",0.2,IF(H40="Baja",0.4,IF(H40="Media",0.6,IF(H40="Alta",0.8,IF(H40="Muy Alta",1,))))))</f>
        <v>0.6</v>
      </c>
      <c r="J40" s="104" t="s">
        <v>109</v>
      </c>
      <c r="K40" s="25" t="str">
        <f>IF(NOT(ISERROR(MATCH(J40,'[4]Tabla Impacto'!$B$221:$B$223,0))),'[4]Tabla Impacto'!$F$223&amp;"Por favor no seleccionar los criterios de impacto(Afectación Económica o presupuestal y Pérdida Reputacional)",J40)</f>
        <v xml:space="preserve">     El riesgo afecta la imagen de de la entidad con efecto publicitario sostenido a nivel de sector administrativo, nivel departamental o municipal</v>
      </c>
      <c r="L40" s="22" t="str">
        <f>IF(OR(K40='[4]Tabla Impacto'!$C$11,K40='[4]Tabla Impacto'!$D$11),"Leve",IF(OR(K40='[4]Tabla Impacto'!$C$12,K40='[4]Tabla Impacto'!$D$12),"Menor",IF(OR(K40='[4]Tabla Impacto'!$C$13,K40='[4]Tabla Impacto'!$D$13),"Moderado",IF(OR(K40='[4]Tabla Impacto'!$C$14,K40='[4]Tabla Impacto'!$D$14),"Mayor",IF(OR(K40='[4]Tabla Impacto'!$C$15,K40='[4]Tabla Impacto'!$D$15),"Catastrófico","")))))</f>
        <v>Mayor</v>
      </c>
      <c r="M40" s="23">
        <f>IF(L40="","",IF(L40="Leve",0.2,IF(L40="Menor",0.4,IF(L40="Moderado",0.6,IF(L40="Mayor",0.8,IF(L40="Catastrófico",1,))))))</f>
        <v>0.8</v>
      </c>
      <c r="N40" s="26"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Alto</v>
      </c>
      <c r="O40" s="78">
        <v>1</v>
      </c>
      <c r="P40" s="139" t="s">
        <v>259</v>
      </c>
      <c r="Q40" s="94"/>
      <c r="R40" s="44" t="s">
        <v>260</v>
      </c>
      <c r="S40" s="44" t="s">
        <v>230</v>
      </c>
      <c r="T40" s="44" t="s">
        <v>261</v>
      </c>
      <c r="U40" s="31" t="str">
        <f t="shared" si="9"/>
        <v>Probabilidad</v>
      </c>
      <c r="V40" s="32" t="s">
        <v>65</v>
      </c>
      <c r="W40" s="32" t="s">
        <v>66</v>
      </c>
      <c r="X40" s="33" t="str">
        <f t="shared" si="10"/>
        <v>40%</v>
      </c>
      <c r="Y40" s="32" t="s">
        <v>67</v>
      </c>
      <c r="Z40" s="32" t="s">
        <v>68</v>
      </c>
      <c r="AA40" s="32" t="s">
        <v>69</v>
      </c>
      <c r="AB40" s="34">
        <f>IFERROR(IF(U40="Probabilidad",(I40-(+I40*X40)),IF(U40="Impacto",I40,"")),"")</f>
        <v>0.36</v>
      </c>
      <c r="AC40" s="35" t="str">
        <f t="shared" si="1"/>
        <v>Baja</v>
      </c>
      <c r="AD40" s="36">
        <f t="shared" si="2"/>
        <v>0.36</v>
      </c>
      <c r="AE40" s="35" t="str">
        <f t="shared" si="3"/>
        <v>Mayor</v>
      </c>
      <c r="AF40" s="36">
        <f>IFERROR(IF(U40="Impacto",(M40-(+M40*X40)),IF(U40="Probabilidad",M40,"")),"")</f>
        <v>0.8</v>
      </c>
      <c r="AG40" s="37" t="str">
        <f t="shared" si="4"/>
        <v>Alto</v>
      </c>
      <c r="AH40" s="38" t="s">
        <v>70</v>
      </c>
      <c r="AI40" s="129" t="s">
        <v>262</v>
      </c>
      <c r="AJ40" s="103" t="s">
        <v>233</v>
      </c>
      <c r="AK40" s="40">
        <v>45987</v>
      </c>
      <c r="AL40" s="40">
        <v>46006</v>
      </c>
      <c r="AM40" s="398" t="s">
        <v>263</v>
      </c>
      <c r="AN40" s="41" t="s">
        <v>74</v>
      </c>
      <c r="AO40" s="140"/>
      <c r="AP40" s="205"/>
    </row>
    <row r="41" spans="1:42" ht="125.25" customHeight="1">
      <c r="A41" s="18" t="s">
        <v>264</v>
      </c>
      <c r="B41" s="18" t="s">
        <v>125</v>
      </c>
      <c r="C41" s="18" t="s">
        <v>265</v>
      </c>
      <c r="D41" s="18" t="s">
        <v>266</v>
      </c>
      <c r="E41" s="93" t="s">
        <v>267</v>
      </c>
      <c r="F41" s="19" t="s">
        <v>109</v>
      </c>
      <c r="G41" s="86">
        <v>112</v>
      </c>
      <c r="H41" s="22" t="str">
        <f>IF(G41&lt;=0,"",IF(G41&lt;=2,"Muy Baja",IF(G41&lt;=24,"Baja",IF(G41&lt;=500,"Media",IF(G41&lt;=5000,"Alta","Muy Alta")))))</f>
        <v>Media</v>
      </c>
      <c r="I41" s="23">
        <f>IF(H41="","",IF(H41="Muy Baja",0.2,IF(H41="Baja",0.4,IF(H41="Media",0.6,IF(H41="Alta",0.8,IF(H41="Muy Alta",1,))))))</f>
        <v>0.6</v>
      </c>
      <c r="J41" s="104" t="s">
        <v>109</v>
      </c>
      <c r="K41" s="25" t="str">
        <f>IF(NOT(ISERROR(MATCH(J41,'[4]Tabla Impacto'!$B$221:$B$223,0))),'[4]Tabla Impacto'!$F$223&amp;"Por favor no seleccionar los criterios de impacto(Afectación Económica o presupuestal y Pérdida Reputacional)",J41)</f>
        <v xml:space="preserve">     El riesgo afecta la imagen de de la entidad con efecto publicitario sostenido a nivel de sector administrativo, nivel departamental o municipal</v>
      </c>
      <c r="L41" s="22" t="str">
        <f>IF(OR(K41='[4]Tabla Impacto'!$C$11,K41='[4]Tabla Impacto'!$D$11),"Leve",IF(OR(K41='[4]Tabla Impacto'!$C$12,K41='[4]Tabla Impacto'!$D$12),"Menor",IF(OR(K41='[4]Tabla Impacto'!$C$13,K41='[4]Tabla Impacto'!$D$13),"Moderado",IF(OR(K41='[4]Tabla Impacto'!$C$14,K41='[4]Tabla Impacto'!$D$14),"Mayor",IF(OR(K41='[4]Tabla Impacto'!$C$15,K41='[4]Tabla Impacto'!$D$15),"Catastrófico","")))))</f>
        <v>Mayor</v>
      </c>
      <c r="M41" s="23">
        <f>IF(L41="","",IF(L41="Leve",0.2,IF(L41="Menor",0.4,IF(L41="Moderado",0.6,IF(L41="Mayor",0.8,IF(L41="Catastrófico",1,))))))</f>
        <v>0.8</v>
      </c>
      <c r="N41" s="26" t="str">
        <f>IF(OR(AND(H41="Muy Baja",L41="Leve"),AND(H41="Muy Baja",L41="Menor"),AND(H41="Baja",L41="Leve")),"Bajo",IF(OR(AND(H41="Muy baja",L41="Moderado"),AND(H41="Baja",L41="Menor"),AND(H41="Baja",L41="Moderado"),AND(H41="Media",L41="Leve"),AND(H41="Media",L41="Menor"),AND(H41="Media",L41="Moderado"),AND(H41="Alta",L41="Leve"),AND(H41="Alta",L41="Menor")),"Moderado",IF(OR(AND(H41="Muy Baja",L41="Mayor"),AND(H41="Baja",L41="Mayor"),AND(H41="Media",L41="Mayor"),AND(H41="Alta",L41="Moderado"),AND(H41="Alta",L41="Mayor"),AND(H41="Muy Alta",L41="Leve"),AND(H41="Muy Alta",L41="Menor"),AND(H41="Muy Alta",L41="Moderado"),AND(H41="Muy Alta",L41="Mayor")),"Alto",IF(OR(AND(H41="Muy Baja",L41="Catastrófico"),AND(H41="Baja",L41="Catastrófico"),AND(H41="Media",L41="Catastrófico"),AND(H41="Alta",L41="Catastrófico"),AND(H41="Muy Alta",L41="Catastrófico")),"Extremo",""))))</f>
        <v>Alto</v>
      </c>
      <c r="O41" s="78">
        <v>1</v>
      </c>
      <c r="P41" s="139" t="s">
        <v>268</v>
      </c>
      <c r="Q41" s="94"/>
      <c r="R41" s="44" t="s">
        <v>260</v>
      </c>
      <c r="S41" s="44" t="s">
        <v>230</v>
      </c>
      <c r="T41" s="44" t="s">
        <v>261</v>
      </c>
      <c r="U41" s="31" t="str">
        <f t="shared" si="9"/>
        <v>Probabilidad</v>
      </c>
      <c r="V41" s="32" t="s">
        <v>65</v>
      </c>
      <c r="W41" s="32" t="s">
        <v>66</v>
      </c>
      <c r="X41" s="33" t="str">
        <f t="shared" si="10"/>
        <v>40%</v>
      </c>
      <c r="Y41" s="32" t="s">
        <v>67</v>
      </c>
      <c r="Z41" s="32" t="s">
        <v>68</v>
      </c>
      <c r="AA41" s="32" t="s">
        <v>69</v>
      </c>
      <c r="AB41" s="34">
        <f>IFERROR(IF(U41="Probabilidad",(I41-(+I41*X41)),IF(U41="Impacto",I41,"")),"")</f>
        <v>0.36</v>
      </c>
      <c r="AC41" s="35" t="str">
        <f t="shared" si="1"/>
        <v>Baja</v>
      </c>
      <c r="AD41" s="36">
        <f t="shared" si="2"/>
        <v>0.36</v>
      </c>
      <c r="AE41" s="35" t="str">
        <f t="shared" si="3"/>
        <v>Mayor</v>
      </c>
      <c r="AF41" s="36">
        <f>IFERROR(IF(U41="Impacto",(M41-(+M41*X41)),IF(U41="Probabilidad",M41,"")),"")</f>
        <v>0.8</v>
      </c>
      <c r="AG41" s="37" t="str">
        <f t="shared" si="4"/>
        <v>Alto</v>
      </c>
      <c r="AH41" s="38" t="s">
        <v>70</v>
      </c>
      <c r="AI41" s="129" t="s">
        <v>262</v>
      </c>
      <c r="AJ41" s="103" t="s">
        <v>233</v>
      </c>
      <c r="AK41" s="40">
        <v>45987</v>
      </c>
      <c r="AL41" s="40">
        <v>46006</v>
      </c>
      <c r="AM41" s="399" t="s">
        <v>269</v>
      </c>
      <c r="AN41" s="41" t="s">
        <v>74</v>
      </c>
      <c r="AO41" s="140"/>
      <c r="AP41" s="200"/>
    </row>
    <row r="42" spans="1:42" ht="55.5" customHeight="1">
      <c r="A42" s="302" t="s">
        <v>270</v>
      </c>
      <c r="B42" s="310" t="s">
        <v>125</v>
      </c>
      <c r="C42" s="310" t="s">
        <v>271</v>
      </c>
      <c r="D42" s="310" t="s">
        <v>272</v>
      </c>
      <c r="E42" s="310" t="s">
        <v>273</v>
      </c>
      <c r="F42" s="232" t="s">
        <v>58</v>
      </c>
      <c r="G42" s="306">
        <v>15</v>
      </c>
      <c r="H42" s="251" t="str">
        <f>IF(G42&lt;=0,"",IF(G42&lt;=2,"Muy Baja",IF(G42&lt;=24,"Baja",IF(G42&lt;=500,"Media",IF(G42&lt;=5000,"Alta","Muy Alta")))))</f>
        <v>Baja</v>
      </c>
      <c r="I42" s="253">
        <f>IF(H42="","",IF(H42="Muy Baja",0.2,IF(H42="Baja",0.4,IF(H42="Media",0.6,IF(H42="Alta",0.8,IF(H42="Muy Alta",1,))))))</f>
        <v>0.4</v>
      </c>
      <c r="J42" s="255" t="s">
        <v>109</v>
      </c>
      <c r="K42" s="253" t="str">
        <f>IF(NOT(ISERROR(MATCH(J42,'[4]Tabla Impacto'!$B$221:$B$223,0))),'[4]Tabla Impacto'!$F$223&amp;"Por favor no seleccionar los criterios de impacto(Afectación Económica o presupuestal y Pérdida Reputacional)",J42)</f>
        <v xml:space="preserve">     El riesgo afecta la imagen de de la entidad con efecto publicitario sostenido a nivel de sector administrativo, nivel departamental o municipal</v>
      </c>
      <c r="L42" s="251" t="str">
        <f>IF(OR(K42='[4]Tabla Impacto'!$C$11,K42='[4]Tabla Impacto'!$D$11),"Leve",IF(OR(K42='[4]Tabla Impacto'!$C$12,K42='[4]Tabla Impacto'!$D$12),"Menor",IF(OR(K42='[4]Tabla Impacto'!$C$13,K42='[4]Tabla Impacto'!$D$13),"Moderado",IF(OR(K42='[4]Tabla Impacto'!$C$14,K42='[4]Tabla Impacto'!$D$14),"Mayor",IF(OR(K42='[4]Tabla Impacto'!$C$15,K42='[4]Tabla Impacto'!$D$15),"Catastrófico","")))))</f>
        <v>Mayor</v>
      </c>
      <c r="M42" s="253">
        <f>IF(L42="","",IF(L42="Leve",0.2,IF(L42="Menor",0.4,IF(L42="Moderado",0.6,IF(L42="Mayor",0.8,IF(L42="Catastrófico",1,))))))</f>
        <v>0.8</v>
      </c>
      <c r="N42" s="274"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Alto</v>
      </c>
      <c r="O42" s="276">
        <v>1</v>
      </c>
      <c r="P42" s="141" t="s">
        <v>274</v>
      </c>
      <c r="Q42" s="310" t="s">
        <v>275</v>
      </c>
      <c r="R42" s="310" t="s">
        <v>276</v>
      </c>
      <c r="S42" s="310" t="s">
        <v>277</v>
      </c>
      <c r="T42" s="310" t="s">
        <v>278</v>
      </c>
      <c r="U42" s="47" t="str">
        <f t="shared" si="9"/>
        <v>Probabilidad</v>
      </c>
      <c r="V42" s="38" t="s">
        <v>65</v>
      </c>
      <c r="W42" s="38" t="s">
        <v>66</v>
      </c>
      <c r="X42" s="36" t="str">
        <f t="shared" si="10"/>
        <v>40%</v>
      </c>
      <c r="Y42" s="38" t="s">
        <v>67</v>
      </c>
      <c r="Z42" s="38" t="s">
        <v>68</v>
      </c>
      <c r="AA42" s="38" t="s">
        <v>279</v>
      </c>
      <c r="AB42" s="79">
        <f>I42-(I42*X42)</f>
        <v>0.24</v>
      </c>
      <c r="AC42" s="51" t="str">
        <f t="shared" si="1"/>
        <v>Baja</v>
      </c>
      <c r="AD42" s="36">
        <f t="shared" si="2"/>
        <v>0.24</v>
      </c>
      <c r="AE42" s="51" t="str">
        <f t="shared" si="3"/>
        <v>Mayor</v>
      </c>
      <c r="AF42" s="36">
        <f>IFERROR(IF(U42="Impacto",(M42-(+M42*X42)),IF(U42="Probabilidad",M42,"")),"")</f>
        <v>0.8</v>
      </c>
      <c r="AG42" s="52" t="str">
        <f t="shared" si="4"/>
        <v>Alto</v>
      </c>
      <c r="AH42" s="38" t="s">
        <v>70</v>
      </c>
      <c r="AI42" s="129" t="s">
        <v>280</v>
      </c>
      <c r="AJ42" s="103" t="s">
        <v>281</v>
      </c>
      <c r="AK42" s="40">
        <v>45987</v>
      </c>
      <c r="AL42" s="40">
        <v>46006</v>
      </c>
      <c r="AM42" s="398" t="s">
        <v>282</v>
      </c>
      <c r="AN42" s="41" t="s">
        <v>74</v>
      </c>
      <c r="AO42" s="138"/>
      <c r="AP42" s="54"/>
    </row>
    <row r="43" spans="1:42" ht="73.5" customHeight="1">
      <c r="A43" s="303"/>
      <c r="B43" s="311"/>
      <c r="C43" s="340"/>
      <c r="D43" s="340"/>
      <c r="E43" s="340"/>
      <c r="F43" s="233"/>
      <c r="G43" s="307"/>
      <c r="H43" s="252"/>
      <c r="I43" s="254"/>
      <c r="J43" s="256"/>
      <c r="K43" s="254">
        <f>IF(NOT(ISERROR(MATCH(J43,_xlfn.ANCHORARRAY(#REF!),0))),#REF!&amp;"Por favor no seleccionar los criterios de impacto",J43)</f>
        <v>0</v>
      </c>
      <c r="L43" s="252"/>
      <c r="M43" s="254"/>
      <c r="N43" s="275"/>
      <c r="O43" s="278"/>
      <c r="P43" s="142" t="s">
        <v>283</v>
      </c>
      <c r="Q43" s="340"/>
      <c r="R43" s="340"/>
      <c r="S43" s="340"/>
      <c r="T43" s="340"/>
      <c r="U43" s="47" t="str">
        <f t="shared" si="9"/>
        <v>Probabilidad</v>
      </c>
      <c r="V43" s="32" t="s">
        <v>284</v>
      </c>
      <c r="W43" s="32" t="s">
        <v>66</v>
      </c>
      <c r="X43" s="33" t="str">
        <f t="shared" si="10"/>
        <v>30%</v>
      </c>
      <c r="Y43" s="32" t="s">
        <v>67</v>
      </c>
      <c r="Z43" s="32" t="s">
        <v>68</v>
      </c>
      <c r="AA43" s="32" t="s">
        <v>69</v>
      </c>
      <c r="AB43" s="79">
        <f>AB42-(AB42*X43)</f>
        <v>0.16799999999999998</v>
      </c>
      <c r="AC43" s="51" t="str">
        <f t="shared" si="1"/>
        <v>Muy Baja</v>
      </c>
      <c r="AD43" s="36">
        <f t="shared" si="2"/>
        <v>0.16799999999999998</v>
      </c>
      <c r="AE43" s="51" t="str">
        <f t="shared" si="3"/>
        <v>Mayor</v>
      </c>
      <c r="AF43" s="36">
        <f>IFERROR(IF(AND(U42="Impacto",U43="Impacto"),(AF42-(+AF42*X43)),IF(U43="Impacto",(#REF!-(+#REF!*X43)),IF(U43="Probabilidad",AF42,""))),"")</f>
        <v>0.8</v>
      </c>
      <c r="AG43" s="37" t="str">
        <f t="shared" si="4"/>
        <v>Alto</v>
      </c>
      <c r="AH43" s="38" t="s">
        <v>285</v>
      </c>
      <c r="AI43" s="129" t="s">
        <v>286</v>
      </c>
      <c r="AJ43" s="103" t="s">
        <v>281</v>
      </c>
      <c r="AK43" s="40">
        <v>45987</v>
      </c>
      <c r="AL43" s="40">
        <v>46006</v>
      </c>
      <c r="AM43" s="398" t="s">
        <v>287</v>
      </c>
      <c r="AN43" s="41" t="s">
        <v>74</v>
      </c>
      <c r="AO43" s="138"/>
      <c r="AP43" s="54"/>
    </row>
    <row r="44" spans="1:42" ht="90" customHeight="1">
      <c r="A44" s="93" t="s">
        <v>288</v>
      </c>
      <c r="B44" s="100" t="s">
        <v>125</v>
      </c>
      <c r="C44" s="100" t="s">
        <v>289</v>
      </c>
      <c r="D44" s="100" t="s">
        <v>290</v>
      </c>
      <c r="E44" s="100" t="s">
        <v>291</v>
      </c>
      <c r="F44" s="19" t="s">
        <v>58</v>
      </c>
      <c r="G44" s="19">
        <v>15</v>
      </c>
      <c r="H44" s="22" t="str">
        <f>IF(G44&lt;=0,"",IF(G44&lt;=2,"Muy Baja",IF(G44&lt;=24,"Baja",IF(G44&lt;=500,"Media",IF(G44&lt;=5000,"Alta","Muy Alta")))))</f>
        <v>Baja</v>
      </c>
      <c r="I44" s="23">
        <f t="shared" ref="I44:I45" si="11">IF(H44="","",IF(H44="Muy Baja",0.2,IF(H44="Baja",0.4,IF(H44="Media",0.6,IF(H44="Alta",0.8,IF(H44="Muy Alta",1,))))))</f>
        <v>0.4</v>
      </c>
      <c r="J44" s="77" t="s">
        <v>109</v>
      </c>
      <c r="K44" s="23" t="str">
        <f>IF(NOT(ISERROR(MATCH(J44,'[4]Tabla Impacto'!$B$221:$B$223,0))),'[4]Tabla Impacto'!$F$223&amp;"Por favor no seleccionar los criterios de impacto(Afectación Económica o presupuestal y Pérdida Reputacional)",J44)</f>
        <v xml:space="preserve">     El riesgo afecta la imagen de de la entidad con efecto publicitario sostenido a nivel de sector administrativo, nivel departamental o municipal</v>
      </c>
      <c r="L44" s="22" t="str">
        <f>IF(OR(K44='[4]Tabla Impacto'!$C$11,K44='[4]Tabla Impacto'!$D$11),"Leve",IF(OR(K44='[4]Tabla Impacto'!$C$12,K44='[4]Tabla Impacto'!$D$12),"Menor",IF(OR(K44='[4]Tabla Impacto'!$C$13,K44='[4]Tabla Impacto'!$D$13),"Moderado",IF(OR(K44='[4]Tabla Impacto'!$C$14,K44='[4]Tabla Impacto'!$D$14),"Mayor",IF(OR(K44='[4]Tabla Impacto'!$C$15,K44='[4]Tabla Impacto'!$D$15),"Catastrófico","")))))</f>
        <v>Mayor</v>
      </c>
      <c r="M44" s="23">
        <f t="shared" ref="M44:M45" si="12">IF(L44="","",IF(L44="Leve",0.2,IF(L44="Menor",0.4,IF(L44="Moderado",0.6,IF(L44="Mayor",0.8,IF(L44="Catastrófico",1,))))))</f>
        <v>0.8</v>
      </c>
      <c r="N44" s="26"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Alto</v>
      </c>
      <c r="O44" s="78">
        <v>1</v>
      </c>
      <c r="P44" s="143" t="s">
        <v>292</v>
      </c>
      <c r="Q44" s="143" t="s">
        <v>293</v>
      </c>
      <c r="R44" s="143" t="s">
        <v>294</v>
      </c>
      <c r="S44" s="143" t="s">
        <v>295</v>
      </c>
      <c r="T44" s="143" t="s">
        <v>296</v>
      </c>
      <c r="U44" s="31" t="str">
        <f t="shared" si="9"/>
        <v>Probabilidad</v>
      </c>
      <c r="V44" s="32" t="s">
        <v>65</v>
      </c>
      <c r="W44" s="32" t="s">
        <v>66</v>
      </c>
      <c r="X44" s="33">
        <v>0.4</v>
      </c>
      <c r="Y44" s="32" t="s">
        <v>67</v>
      </c>
      <c r="Z44" s="32" t="s">
        <v>68</v>
      </c>
      <c r="AA44" s="32" t="s">
        <v>69</v>
      </c>
      <c r="AB44" s="34">
        <f t="shared" ref="AB44:AB45" si="13">IFERROR(IF(U44="Probabilidad",(I44-(+I44*X44)),IF(U44="Impacto",I44,"")),"")</f>
        <v>0.24</v>
      </c>
      <c r="AC44" s="35" t="str">
        <f t="shared" si="1"/>
        <v>Baja</v>
      </c>
      <c r="AD44" s="36">
        <f t="shared" si="2"/>
        <v>0.24</v>
      </c>
      <c r="AE44" s="35" t="str">
        <f t="shared" si="3"/>
        <v>Mayor</v>
      </c>
      <c r="AF44" s="36">
        <f t="shared" ref="AF44:AF45" si="14">IFERROR(IF(U44="Impacto",(M44-(+M44*X44)),IF(U44="Probabilidad",M44,"")),"")</f>
        <v>0.8</v>
      </c>
      <c r="AG44" s="37" t="str">
        <f t="shared" si="4"/>
        <v>Alto</v>
      </c>
      <c r="AH44" s="38" t="s">
        <v>70</v>
      </c>
      <c r="AI44" s="129" t="s">
        <v>297</v>
      </c>
      <c r="AJ44" s="103" t="s">
        <v>298</v>
      </c>
      <c r="AK44" s="40">
        <v>45987</v>
      </c>
      <c r="AL44" s="40">
        <v>46006</v>
      </c>
      <c r="AM44" s="80" t="s">
        <v>299</v>
      </c>
      <c r="AN44" s="41" t="s">
        <v>74</v>
      </c>
      <c r="AO44" s="138"/>
      <c r="AP44" s="54"/>
    </row>
    <row r="45" spans="1:42" ht="87.75" customHeight="1">
      <c r="A45" s="18" t="s">
        <v>300</v>
      </c>
      <c r="B45" s="19" t="s">
        <v>125</v>
      </c>
      <c r="C45" s="19" t="s">
        <v>301</v>
      </c>
      <c r="D45" s="19" t="s">
        <v>302</v>
      </c>
      <c r="E45" s="46" t="s">
        <v>303</v>
      </c>
      <c r="F45" s="144" t="s">
        <v>58</v>
      </c>
      <c r="G45" s="86">
        <v>9</v>
      </c>
      <c r="H45" s="22" t="str">
        <f>IF(G45&lt;=0,"",IF(G45&lt;=2,"Muy Baja",IF(G45&lt;=24,"Baja",IF(G45&lt;=500,"Media",IF(G45&lt;=5000,"Alta","Muy Alta")))))</f>
        <v>Baja</v>
      </c>
      <c r="I45" s="23">
        <f t="shared" si="11"/>
        <v>0.4</v>
      </c>
      <c r="J45" s="104" t="s">
        <v>59</v>
      </c>
      <c r="K45" s="25" t="str">
        <f>IF(NOT(ISERROR(MATCH(J45,'[4]Tabla Impacto'!$B$221:$B$223,0))),'[4]Tabla Impacto'!$F$223&amp;"Por favor no seleccionar los criterios de impacto(Afectación Económica o presupuestal y Pérdida Reputacional)",J45)</f>
        <v xml:space="preserve">     El riesgo afecta la imagen de la entidad con algunos usuarios de relevancia frente al logro de los objetivos</v>
      </c>
      <c r="L45" s="22" t="str">
        <f>IF(OR(K45='[4]Tabla Impacto'!$C$11,K45='[4]Tabla Impacto'!$D$11),"Leve",IF(OR(K45='[4]Tabla Impacto'!$C$12,K45='[4]Tabla Impacto'!$D$12),"Menor",IF(OR(K45='[4]Tabla Impacto'!$C$13,K45='[4]Tabla Impacto'!$D$13),"Moderado",IF(OR(K45='[4]Tabla Impacto'!$C$14,K45='[4]Tabla Impacto'!$D$14),"Mayor",IF(OR(K45='[4]Tabla Impacto'!$C$15,K45='[4]Tabla Impacto'!$D$15),"Catastrófico","")))))</f>
        <v>Moderado</v>
      </c>
      <c r="M45" s="23">
        <f t="shared" si="12"/>
        <v>0.6</v>
      </c>
      <c r="N45" s="26" t="str">
        <f>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Moderado</v>
      </c>
      <c r="O45" s="27">
        <v>1</v>
      </c>
      <c r="P45" s="145" t="s">
        <v>304</v>
      </c>
      <c r="Q45" s="146"/>
      <c r="R45" s="146" t="s">
        <v>305</v>
      </c>
      <c r="S45" s="146" t="s">
        <v>306</v>
      </c>
      <c r="T45" s="146" t="s">
        <v>307</v>
      </c>
      <c r="U45" s="31" t="str">
        <f t="shared" si="9"/>
        <v>Probabilidad</v>
      </c>
      <c r="V45" s="32" t="s">
        <v>65</v>
      </c>
      <c r="W45" s="32" t="s">
        <v>66</v>
      </c>
      <c r="X45" s="33">
        <v>0.4</v>
      </c>
      <c r="Y45" s="32" t="s">
        <v>67</v>
      </c>
      <c r="Z45" s="32" t="s">
        <v>68</v>
      </c>
      <c r="AA45" s="32" t="s">
        <v>69</v>
      </c>
      <c r="AB45" s="34">
        <f t="shared" si="13"/>
        <v>0.24</v>
      </c>
      <c r="AC45" s="35" t="str">
        <f t="shared" si="1"/>
        <v>Baja</v>
      </c>
      <c r="AD45" s="36">
        <f t="shared" si="2"/>
        <v>0.24</v>
      </c>
      <c r="AE45" s="35" t="str">
        <f t="shared" si="3"/>
        <v>Moderado</v>
      </c>
      <c r="AF45" s="36">
        <f t="shared" si="14"/>
        <v>0.6</v>
      </c>
      <c r="AG45" s="37" t="str">
        <f t="shared" si="4"/>
        <v>Moderado</v>
      </c>
      <c r="AH45" s="38" t="s">
        <v>70</v>
      </c>
      <c r="AI45" s="88" t="s">
        <v>308</v>
      </c>
      <c r="AJ45" s="44" t="s">
        <v>309</v>
      </c>
      <c r="AK45" s="40">
        <v>45987</v>
      </c>
      <c r="AL45" s="40">
        <v>46006</v>
      </c>
      <c r="AM45" s="30"/>
      <c r="AN45" s="41" t="s">
        <v>74</v>
      </c>
      <c r="AO45" s="138"/>
      <c r="AP45" s="54"/>
    </row>
    <row r="46" spans="1:42" ht="98.25" customHeight="1">
      <c r="A46" s="125" t="s">
        <v>310</v>
      </c>
      <c r="B46" s="147" t="s">
        <v>125</v>
      </c>
      <c r="C46" s="18" t="s">
        <v>311</v>
      </c>
      <c r="D46" s="18" t="s">
        <v>312</v>
      </c>
      <c r="E46" s="125" t="s">
        <v>313</v>
      </c>
      <c r="F46" s="19" t="s">
        <v>58</v>
      </c>
      <c r="G46" s="21">
        <v>40</v>
      </c>
      <c r="H46" s="22" t="str">
        <f>IF(G46&lt;=0,"",IF(G46&lt;=2,"Muy Baja",IF(G46&lt;=24,"Baja",IF(G46&lt;=500,"Media",IF(G46&lt;=5000,"Alta","Muy Alta")))))</f>
        <v>Media</v>
      </c>
      <c r="I46" s="23">
        <f>IF(H46="","",IF(H46="Muy Baja",0.2,IF(H46="Baja",0.4,IF(H46="Media",0.6,IF(H46="Alta",0.8,IF(H46="Muy Alta",1,))))))</f>
        <v>0.6</v>
      </c>
      <c r="J46" s="24" t="s">
        <v>314</v>
      </c>
      <c r="K46" s="23" t="str">
        <f>IF(NOT(ISERROR(MATCH(J46,'[2]Tabla Impacto'!$B$221:$B$223,0))),'[2]Tabla Impacto'!$F$223&amp;"Por favor no seleccionar los criterios de impacto(Afectación Económica o presupuestal y Pérdida Reputacional)",J46)</f>
        <v xml:space="preserve">     Entre 10 y 50 SMLMV </v>
      </c>
      <c r="L46" s="22" t="str">
        <f>IF(OR(K46='[2]Tabla Impacto'!$C$11,K46='[2]Tabla Impacto'!$D$11),"Leve",IF(OR(K46='[2]Tabla Impacto'!$C$12,K46='[2]Tabla Impacto'!$D$12),"Menor",IF(OR(K46='[2]Tabla Impacto'!$C$13,K46='[2]Tabla Impacto'!$D$13),"Moderado",IF(OR(K46='[2]Tabla Impacto'!$C$14,K46='[2]Tabla Impacto'!$D$14),"Mayor",IF(OR(K46='[2]Tabla Impacto'!$C$15,K46='[2]Tabla Impacto'!$D$15),"Catastrófico","")))))</f>
        <v>Menor</v>
      </c>
      <c r="M46" s="23">
        <f>IF(L46="","",IF(L46="Leve",0.2,IF(L46="Menor",0.4,IF(L46="Moderado",0.6,IF(L46="Mayor",0.8,IF(L46="Catastrófico",1,))))))</f>
        <v>0.4</v>
      </c>
      <c r="N46" s="26"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78">
        <v>1</v>
      </c>
      <c r="P46" s="148" t="s">
        <v>315</v>
      </c>
      <c r="Q46" s="148" t="s">
        <v>316</v>
      </c>
      <c r="R46" s="148" t="s">
        <v>317</v>
      </c>
      <c r="S46" s="148" t="s">
        <v>318</v>
      </c>
      <c r="T46" s="148" t="s">
        <v>319</v>
      </c>
      <c r="U46" s="47" t="str">
        <f t="shared" si="9"/>
        <v>Probabilidad</v>
      </c>
      <c r="V46" s="38" t="s">
        <v>65</v>
      </c>
      <c r="W46" s="38" t="s">
        <v>66</v>
      </c>
      <c r="X46" s="48" t="str">
        <f t="shared" si="10"/>
        <v>40%</v>
      </c>
      <c r="Y46" s="38" t="s">
        <v>67</v>
      </c>
      <c r="Z46" s="49" t="s">
        <v>68</v>
      </c>
      <c r="AA46" s="38" t="s">
        <v>69</v>
      </c>
      <c r="AB46" s="79">
        <f>IFERROR(IF(U46="Probabilidad",(I46-(+I46*X46)),IF(U46="Impacto",I46,"")),"")</f>
        <v>0.36</v>
      </c>
      <c r="AC46" s="51" t="str">
        <f t="shared" si="1"/>
        <v>Baja</v>
      </c>
      <c r="AD46" s="48">
        <f t="shared" si="2"/>
        <v>0.36</v>
      </c>
      <c r="AE46" s="51" t="str">
        <f t="shared" si="3"/>
        <v>Menor</v>
      </c>
      <c r="AF46" s="48">
        <f>IFERROR(IF(U46="Impacto",(M46-(+M46*X46)),IF(U46="Probabilidad",M46,"")),"")</f>
        <v>0.4</v>
      </c>
      <c r="AG46" s="52" t="str">
        <f t="shared" si="4"/>
        <v>Moderado</v>
      </c>
      <c r="AH46" s="53" t="s">
        <v>70</v>
      </c>
      <c r="AI46" s="129" t="s">
        <v>320</v>
      </c>
      <c r="AJ46" s="103" t="s">
        <v>321</v>
      </c>
      <c r="AK46" s="40">
        <v>45987</v>
      </c>
      <c r="AL46" s="40" t="s">
        <v>322</v>
      </c>
      <c r="AM46" s="149" t="s">
        <v>323</v>
      </c>
      <c r="AN46" s="41" t="s">
        <v>74</v>
      </c>
      <c r="AO46" s="350"/>
      <c r="AP46" s="54"/>
    </row>
    <row r="47" spans="1:42" ht="75.75" customHeight="1">
      <c r="A47" s="353" t="s">
        <v>324</v>
      </c>
      <c r="B47" s="230" t="s">
        <v>125</v>
      </c>
      <c r="C47" s="230" t="s">
        <v>325</v>
      </c>
      <c r="D47" s="230" t="s">
        <v>326</v>
      </c>
      <c r="E47" s="355" t="s">
        <v>327</v>
      </c>
      <c r="F47" s="232" t="s">
        <v>58</v>
      </c>
      <c r="G47" s="345">
        <v>18</v>
      </c>
      <c r="H47" s="251" t="str">
        <f>IF(G47&lt;=0,"",IF(G47&lt;=2,"Muy Baja",IF(G47&lt;=24,"Baja",IF(G47&lt;=500,"Media",IF(G47&lt;=5000,"Alta","Muy Alta")))))</f>
        <v>Baja</v>
      </c>
      <c r="I47" s="253">
        <f>IF(H47="","",IF(H47="Muy Baja",0.2,IF(H47="Baja",0.4,IF(H47="Media",0.6,IF(H47="Alta",0.8,IF(H47="Muy Alta",1,))))))</f>
        <v>0.4</v>
      </c>
      <c r="J47" s="362" t="s">
        <v>314</v>
      </c>
      <c r="K47" s="253" t="str">
        <f>IF(NOT(ISERROR(MATCH(J47,'[2]Tabla Impacto'!$B$221:$B$223,0))),'[2]Tabla Impacto'!$F$223&amp;"Por favor no seleccionar los criterios de impacto(Afectación Económica o presupuestal y Pérdida Reputacional)",J47)</f>
        <v xml:space="preserve">     Entre 10 y 50 SMLMV </v>
      </c>
      <c r="L47" s="251" t="str">
        <f>IF(OR(K47='[2]Tabla Impacto'!$C$11,K47='[2]Tabla Impacto'!$D$11),"Leve",IF(OR(K47='[2]Tabla Impacto'!$C$12,K47='[2]Tabla Impacto'!$D$12),"Menor",IF(OR(K47='[2]Tabla Impacto'!$C$13,K47='[2]Tabla Impacto'!$D$13),"Moderado",IF(OR(K47='[2]Tabla Impacto'!$C$14,K47='[2]Tabla Impacto'!$D$14),"Mayor",IF(OR(K47='[2]Tabla Impacto'!$C$15,K47='[2]Tabla Impacto'!$D$15),"Catastrófico","")))))</f>
        <v>Menor</v>
      </c>
      <c r="M47" s="253">
        <f>IF(L47="","",IF(L47="Leve",0.2,IF(L47="Menor",0.4,IF(L47="Moderado",0.6,IF(L47="Mayor",0.8,IF(L47="Catastrófico",1,))))))</f>
        <v>0.4</v>
      </c>
      <c r="N47" s="274" t="str">
        <f>IF(OR(AND(H47="Muy Baja",L47="Leve"),AND(H47="Muy Baja",L47="Menor"),AND(H47="Baja",L47="Leve")),"Bajo",IF(OR(AND(H47="Muy baja",L47="Moderado"),AND(H47="Baja",L47="Menor"),AND(H47="Baja",L47="Moderado"),AND(H47="Media",L47="Leve"),AND(H47="Media",L47="Menor"),AND(H47="Media",L47="Moderado"),AND(H47="Alta",L47="Leve"),AND(H47="Alta",L47="Menor")),"Moderado",IF(OR(AND(H47="Muy Baja",L47="Mayor"),AND(H47="Baja",L47="Mayor"),AND(H47="Media",L47="Mayor"),AND(H47="Alta",L47="Moderado"),AND(H47="Alta",L47="Mayor"),AND(H47="Muy Alta",L47="Leve"),AND(H47="Muy Alta",L47="Menor"),AND(H47="Muy Alta",L47="Moderado"),AND(H47="Muy Alta",L47="Mayor")),"Alto",IF(OR(AND(H47="Muy Baja",L47="Catastrófico"),AND(H47="Baja",L47="Catastrófico"),AND(H47="Media",L47="Catastrófico"),AND(H47="Alta",L47="Catastrófico"),AND(H47="Muy Alta",L47="Catastrófico")),"Extremo",""))))</f>
        <v>Moderado</v>
      </c>
      <c r="O47" s="276">
        <v>1</v>
      </c>
      <c r="P47" s="367" t="s">
        <v>328</v>
      </c>
      <c r="Q47" s="367" t="s">
        <v>329</v>
      </c>
      <c r="R47" s="367" t="s">
        <v>330</v>
      </c>
      <c r="S47" s="367" t="s">
        <v>331</v>
      </c>
      <c r="T47" s="370" t="s">
        <v>332</v>
      </c>
      <c r="U47" s="265" t="str">
        <f t="shared" si="9"/>
        <v>Probabilidad</v>
      </c>
      <c r="V47" s="268" t="s">
        <v>65</v>
      </c>
      <c r="W47" s="268" t="s">
        <v>66</v>
      </c>
      <c r="X47" s="359" t="str">
        <f t="shared" si="10"/>
        <v>40%</v>
      </c>
      <c r="Y47" s="268" t="s">
        <v>67</v>
      </c>
      <c r="Z47" s="364" t="s">
        <v>68</v>
      </c>
      <c r="AA47" s="268" t="s">
        <v>69</v>
      </c>
      <c r="AB47" s="375">
        <f>IFERROR(IF(U47="Probabilidad",(I47-(+I47*X47)),IF(U47="Impacto",I47,"")),"")</f>
        <v>0.24</v>
      </c>
      <c r="AC47" s="282" t="str">
        <f t="shared" si="1"/>
        <v>Baja</v>
      </c>
      <c r="AD47" s="359">
        <f t="shared" si="2"/>
        <v>0.24</v>
      </c>
      <c r="AE47" s="282" t="str">
        <f t="shared" si="3"/>
        <v>Menor</v>
      </c>
      <c r="AF47" s="359">
        <f>IFERROR(IF(U47="Impacto",(M47-(+M47*X47)),IF(U47="Probabilidad",M47,"")),"")</f>
        <v>0.4</v>
      </c>
      <c r="AG47" s="285" t="str">
        <f t="shared" si="4"/>
        <v>Moderado</v>
      </c>
      <c r="AH47" s="356" t="s">
        <v>70</v>
      </c>
      <c r="AI47" s="129" t="s">
        <v>333</v>
      </c>
      <c r="AJ47" s="103" t="s">
        <v>334</v>
      </c>
      <c r="AK47" s="40">
        <v>45987</v>
      </c>
      <c r="AL47" s="40" t="s">
        <v>322</v>
      </c>
      <c r="AM47" s="400" t="s">
        <v>335</v>
      </c>
      <c r="AN47" s="41" t="s">
        <v>74</v>
      </c>
      <c r="AO47" s="351"/>
      <c r="AP47" s="54"/>
    </row>
    <row r="48" spans="1:42" ht="78" customHeight="1">
      <c r="A48" s="354"/>
      <c r="B48" s="231"/>
      <c r="C48" s="231"/>
      <c r="D48" s="231"/>
      <c r="E48" s="354"/>
      <c r="F48" s="233"/>
      <c r="G48" s="373"/>
      <c r="H48" s="252"/>
      <c r="I48" s="254"/>
      <c r="J48" s="363"/>
      <c r="K48" s="254"/>
      <c r="L48" s="252"/>
      <c r="M48" s="254"/>
      <c r="N48" s="275"/>
      <c r="O48" s="277"/>
      <c r="P48" s="368"/>
      <c r="Q48" s="368"/>
      <c r="R48" s="368"/>
      <c r="S48" s="368"/>
      <c r="T48" s="371"/>
      <c r="U48" s="266"/>
      <c r="V48" s="269"/>
      <c r="W48" s="269"/>
      <c r="X48" s="360"/>
      <c r="Y48" s="269"/>
      <c r="Z48" s="365"/>
      <c r="AA48" s="269"/>
      <c r="AB48" s="376"/>
      <c r="AC48" s="283"/>
      <c r="AD48" s="360"/>
      <c r="AE48" s="283"/>
      <c r="AF48" s="360"/>
      <c r="AG48" s="286"/>
      <c r="AH48" s="357"/>
      <c r="AI48" s="129" t="s">
        <v>336</v>
      </c>
      <c r="AJ48" s="103" t="s">
        <v>337</v>
      </c>
      <c r="AK48" s="40">
        <v>45987</v>
      </c>
      <c r="AL48" s="40" t="s">
        <v>322</v>
      </c>
      <c r="AM48" s="153" t="s">
        <v>338</v>
      </c>
      <c r="AN48" s="41" t="s">
        <v>74</v>
      </c>
      <c r="AO48" s="351"/>
      <c r="AP48" s="54"/>
    </row>
    <row r="49" spans="1:42" ht="49.5" customHeight="1">
      <c r="A49" s="354"/>
      <c r="B49" s="231"/>
      <c r="C49" s="231"/>
      <c r="D49" s="231"/>
      <c r="E49" s="354"/>
      <c r="F49" s="233"/>
      <c r="G49" s="346"/>
      <c r="H49" s="309"/>
      <c r="I49" s="296"/>
      <c r="J49" s="374"/>
      <c r="K49" s="296"/>
      <c r="L49" s="309"/>
      <c r="M49" s="296"/>
      <c r="N49" s="297"/>
      <c r="O49" s="278"/>
      <c r="P49" s="368"/>
      <c r="Q49" s="369"/>
      <c r="R49" s="369"/>
      <c r="S49" s="369"/>
      <c r="T49" s="372"/>
      <c r="U49" s="267"/>
      <c r="V49" s="270"/>
      <c r="W49" s="270"/>
      <c r="X49" s="361"/>
      <c r="Y49" s="270"/>
      <c r="Z49" s="366"/>
      <c r="AA49" s="270"/>
      <c r="AB49" s="377"/>
      <c r="AC49" s="284"/>
      <c r="AD49" s="361"/>
      <c r="AE49" s="284"/>
      <c r="AF49" s="361"/>
      <c r="AG49" s="287"/>
      <c r="AH49" s="358"/>
      <c r="AI49" s="129" t="s">
        <v>339</v>
      </c>
      <c r="AJ49" s="151" t="s">
        <v>340</v>
      </c>
      <c r="AK49" s="40">
        <v>45987</v>
      </c>
      <c r="AL49" s="40" t="s">
        <v>322</v>
      </c>
      <c r="AM49" s="152" t="s">
        <v>341</v>
      </c>
      <c r="AN49" s="41" t="s">
        <v>74</v>
      </c>
      <c r="AO49" s="351"/>
      <c r="AP49" s="54"/>
    </row>
    <row r="50" spans="1:42" ht="70.5" customHeight="1">
      <c r="A50" s="353" t="s">
        <v>342</v>
      </c>
      <c r="B50" s="230" t="s">
        <v>54</v>
      </c>
      <c r="C50" s="230" t="s">
        <v>343</v>
      </c>
      <c r="D50" s="230" t="s">
        <v>344</v>
      </c>
      <c r="E50" s="353" t="s">
        <v>345</v>
      </c>
      <c r="F50" s="232" t="s">
        <v>58</v>
      </c>
      <c r="G50" s="306">
        <v>4</v>
      </c>
      <c r="H50" s="251" t="str">
        <f>IF(G50&lt;=0,"",IF(G50&lt;=2,"Muy Baja",IF(G50&lt;=24,"Baja",IF(G50&lt;=500,"Media",IF(G50&lt;=5000,"Alta","Muy Alta")))))</f>
        <v>Baja</v>
      </c>
      <c r="I50" s="253">
        <f>IF(H50="","",IF(H50="Muy Baja",0.2,IF(H50="Baja",0.4,IF(H50="Media",0.6,IF(H50="Alta",0.8,IF(H50="Muy Alta",1,))))))</f>
        <v>0.4</v>
      </c>
      <c r="J50" s="362" t="s">
        <v>129</v>
      </c>
      <c r="K50" s="253" t="str">
        <f>IF(NOT(ISERROR(MATCH(J50,'[2]Tabla Impacto'!$B$221:$B$223,0))),'[2]Tabla Impacto'!$F$223&amp;"Por favor no seleccionar los criterios de impacto(Afectación Económica o presupuestal y Pérdida Reputacional)",J50)</f>
        <v xml:space="preserve">     El riesgo afecta la imagen de la entidad internamente, de conocimiento general, nivel interno, de junta dircetiva y accionistas y/o de provedores</v>
      </c>
      <c r="L50" s="251" t="str">
        <f>IF(OR(K50='[2]Tabla Impacto'!$C$11,K50='[2]Tabla Impacto'!$D$11),"Leve",IF(OR(K50='[2]Tabla Impacto'!$C$12,K50='[2]Tabla Impacto'!$D$12),"Menor",IF(OR(K50='[2]Tabla Impacto'!$C$13,K50='[2]Tabla Impacto'!$D$13),"Moderado",IF(OR(K50='[2]Tabla Impacto'!$C$14,K50='[2]Tabla Impacto'!$D$14),"Mayor",IF(OR(K50='[2]Tabla Impacto'!$C$15,K50='[2]Tabla Impacto'!$D$15),"Catastrófico","")))))</f>
        <v>Menor</v>
      </c>
      <c r="M50" s="253">
        <f>IF(L50="","",IF(L50="Leve",0.2,IF(L50="Menor",0.4,IF(L50="Moderado",0.6,IF(L50="Mayor",0.8,IF(L50="Catastrófico",1,))))))</f>
        <v>0.4</v>
      </c>
      <c r="N50" s="274"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Moderado</v>
      </c>
      <c r="O50" s="276">
        <v>1</v>
      </c>
      <c r="P50" s="279" t="s">
        <v>346</v>
      </c>
      <c r="Q50" s="279" t="s">
        <v>347</v>
      </c>
      <c r="R50" s="279" t="s">
        <v>348</v>
      </c>
      <c r="S50" s="279" t="s">
        <v>349</v>
      </c>
      <c r="T50" s="234" t="s">
        <v>350</v>
      </c>
      <c r="U50" s="265" t="str">
        <f>IF(OR(V50="Preventivo",V50="Detectivo"),"Probabilidad",IF(V50="Correctivo","Impacto",""))</f>
        <v>Probabilidad</v>
      </c>
      <c r="V50" s="268" t="s">
        <v>65</v>
      </c>
      <c r="W50" s="268" t="s">
        <v>66</v>
      </c>
      <c r="X50" s="271" t="str">
        <f>IF(AND(V50="Preventivo",W50="Automático"),"50%",IF(AND(V50="Preventivo",W50="Manual"),"40%",IF(AND(V50="Detectivo",W50="Automático"),"40%",IF(AND(V50="Detectivo",W50="Manual"),"30%",IF(AND(V50="Correctivo",W50="Automático"),"35%",IF(AND(V50="Correctivo",W50="Manual"),"25%",""))))))</f>
        <v>40%</v>
      </c>
      <c r="Y50" s="268" t="s">
        <v>67</v>
      </c>
      <c r="Z50" s="268" t="s">
        <v>68</v>
      </c>
      <c r="AA50" s="268" t="s">
        <v>69</v>
      </c>
      <c r="AB50" s="293">
        <f>IFERROR(IF(U50="Probabilidad",(I50-(+I50*X50)),IF(U50="Impacto",I50,"")),"")</f>
        <v>0.24</v>
      </c>
      <c r="AC50" s="282" t="str">
        <f>IFERROR(IF(AB50="","",IF(AB50&lt;=0.2,"Muy Baja",IF(AB50&lt;=0.4,"Baja",IF(AB50&lt;=0.6,"Media",IF(AB50&lt;=0.8,"Alta","Muy Alta"))))),"")</f>
        <v>Baja</v>
      </c>
      <c r="AD50" s="271">
        <f>+AB50</f>
        <v>0.24</v>
      </c>
      <c r="AE50" s="282" t="str">
        <f>IFERROR(IF(AF50="","",IF(AF50&lt;=0.2,"Leve",IF(AF50&lt;=0.4,"Menor",IF(AF50&lt;=0.6,"Moderado",IF(AF50&lt;=0.8,"Mayor","Catastrófico"))))),"")</f>
        <v>Menor</v>
      </c>
      <c r="AF50" s="271">
        <f>IFERROR(IF(U50="Impacto",(M50-(+M50*X50)),IF(U50="Probabilidad",M50,"")),"")</f>
        <v>0.4</v>
      </c>
      <c r="AG50" s="285" t="str">
        <f>IFERROR(IF(OR(AND(AC50="Muy Baja",AE50="Leve"),AND(AC50="Muy Baja",AE50="Menor"),AND(AC50="Baja",AE50="Leve")),"Bajo",IF(OR(AND(AC50="Muy baja",AE50="Moderado"),AND(AC50="Baja",AE50="Menor"),AND(AC50="Baja",AE50="Moderado"),AND(AC50="Media",AE50="Leve"),AND(AC50="Media",AE50="Menor"),AND(AC50="Media",AE50="Moderado"),AND(AC50="Alta",AE50="Leve"),AND(AC50="Alta",AE50="Menor")),"Moderado",IF(OR(AND(AC50="Muy Baja",AE50="Mayor"),AND(AC50="Baja",AE50="Mayor"),AND(AC50="Media",AE50="Mayor"),AND(AC50="Alta",AE50="Moderado"),AND(AC50="Alta",AE50="Mayor"),AND(AC50="Muy Alta",AE50="Leve"),AND(AC50="Muy Alta",AE50="Menor"),AND(AC50="Muy Alta",AE50="Moderado"),AND(AC50="Muy Alta",AE50="Mayor")),"Alto",IF(OR(AND(AC50="Muy Baja",AE50="Catastrófico"),AND(AC50="Baja",AE50="Catastrófico"),AND(AC50="Media",AE50="Catastrófico"),AND(AC50="Alta",AE50="Catastrófico"),AND(AC50="Muy Alta",AE50="Catastrófico")),"Extremo","")))),"")</f>
        <v>Moderado</v>
      </c>
      <c r="AH50" s="268" t="s">
        <v>70</v>
      </c>
      <c r="AI50" s="39" t="s">
        <v>351</v>
      </c>
      <c r="AJ50" s="30" t="s">
        <v>352</v>
      </c>
      <c r="AK50" s="40">
        <v>45987</v>
      </c>
      <c r="AL50" s="40" t="s">
        <v>322</v>
      </c>
      <c r="AM50" s="153" t="s">
        <v>353</v>
      </c>
      <c r="AN50" s="41" t="s">
        <v>74</v>
      </c>
      <c r="AO50" s="351"/>
      <c r="AP50" s="54"/>
    </row>
    <row r="51" spans="1:42" ht="60.75" customHeight="1">
      <c r="A51" s="354"/>
      <c r="B51" s="231"/>
      <c r="C51" s="231"/>
      <c r="D51" s="231"/>
      <c r="E51" s="354"/>
      <c r="F51" s="233"/>
      <c r="G51" s="307"/>
      <c r="H51" s="252"/>
      <c r="I51" s="254"/>
      <c r="J51" s="363"/>
      <c r="K51" s="254">
        <f>IF(NOT(ISERROR(MATCH(J51,_xlfn.ANCHORARRAY(#REF!),0))),#REF!&amp;"Por favor no seleccionar los criterios de impacto",J51)</f>
        <v>0</v>
      </c>
      <c r="L51" s="252"/>
      <c r="M51" s="254"/>
      <c r="N51" s="275"/>
      <c r="O51" s="277"/>
      <c r="P51" s="280"/>
      <c r="Q51" s="280"/>
      <c r="R51" s="280"/>
      <c r="S51" s="280"/>
      <c r="T51" s="235"/>
      <c r="U51" s="266"/>
      <c r="V51" s="269"/>
      <c r="W51" s="269"/>
      <c r="X51" s="272"/>
      <c r="Y51" s="269"/>
      <c r="Z51" s="269"/>
      <c r="AA51" s="269"/>
      <c r="AB51" s="294"/>
      <c r="AC51" s="283"/>
      <c r="AD51" s="272"/>
      <c r="AE51" s="283"/>
      <c r="AF51" s="272"/>
      <c r="AG51" s="286"/>
      <c r="AH51" s="269"/>
      <c r="AI51" s="39" t="s">
        <v>354</v>
      </c>
      <c r="AJ51" s="30" t="s">
        <v>352</v>
      </c>
      <c r="AK51" s="40">
        <v>45987</v>
      </c>
      <c r="AL51" s="40" t="s">
        <v>322</v>
      </c>
      <c r="AM51" s="153" t="s">
        <v>355</v>
      </c>
      <c r="AN51" s="41" t="s">
        <v>74</v>
      </c>
      <c r="AO51" s="351"/>
      <c r="AP51" s="54"/>
    </row>
    <row r="52" spans="1:42" ht="49.5" customHeight="1">
      <c r="A52" s="354"/>
      <c r="B52" s="231"/>
      <c r="C52" s="231"/>
      <c r="D52" s="231"/>
      <c r="E52" s="354"/>
      <c r="F52" s="233"/>
      <c r="G52" s="307"/>
      <c r="H52" s="252"/>
      <c r="I52" s="254"/>
      <c r="J52" s="363"/>
      <c r="K52" s="254">
        <f>IF(NOT(ISERROR(MATCH(J52,_xlfn.ANCHORARRAY(#REF!),0))),#REF!&amp;"Por favor no seleccionar los criterios de impacto",J52)</f>
        <v>0</v>
      </c>
      <c r="L52" s="252"/>
      <c r="M52" s="254"/>
      <c r="N52" s="275"/>
      <c r="O52" s="278"/>
      <c r="P52" s="281"/>
      <c r="Q52" s="281"/>
      <c r="R52" s="281"/>
      <c r="S52" s="281"/>
      <c r="T52" s="264"/>
      <c r="U52" s="267"/>
      <c r="V52" s="270"/>
      <c r="W52" s="270"/>
      <c r="X52" s="273"/>
      <c r="Y52" s="270"/>
      <c r="Z52" s="270"/>
      <c r="AA52" s="270"/>
      <c r="AB52" s="295"/>
      <c r="AC52" s="284"/>
      <c r="AD52" s="273"/>
      <c r="AE52" s="284"/>
      <c r="AF52" s="273"/>
      <c r="AG52" s="287"/>
      <c r="AH52" s="270"/>
      <c r="AI52" s="39" t="s">
        <v>356</v>
      </c>
      <c r="AJ52" s="30" t="s">
        <v>352</v>
      </c>
      <c r="AK52" s="40">
        <v>45987</v>
      </c>
      <c r="AL52" s="40" t="s">
        <v>322</v>
      </c>
      <c r="AM52" s="153" t="s">
        <v>357</v>
      </c>
      <c r="AN52" s="41" t="s">
        <v>74</v>
      </c>
      <c r="AO52" s="352"/>
      <c r="AP52" s="54"/>
    </row>
    <row r="53" spans="1:42" ht="100.5" customHeight="1">
      <c r="A53" s="18" t="s">
        <v>358</v>
      </c>
      <c r="B53" s="46" t="s">
        <v>125</v>
      </c>
      <c r="C53" s="46" t="s">
        <v>359</v>
      </c>
      <c r="D53" s="46" t="s">
        <v>360</v>
      </c>
      <c r="E53" s="46" t="s">
        <v>361</v>
      </c>
      <c r="F53" s="19" t="s">
        <v>58</v>
      </c>
      <c r="G53" s="86">
        <v>20</v>
      </c>
      <c r="H53" s="22" t="str">
        <f t="shared" ref="H53:H57" si="15">IF(G53&lt;=0,"",IF(G53&lt;=2,"Muy Baja",IF(G53&lt;=24,"Baja",IF(G53&lt;=500,"Media",IF(G53&lt;=5000,"Alta","Muy Alta")))))</f>
        <v>Baja</v>
      </c>
      <c r="I53" s="154">
        <f t="shared" ref="I53:I57" si="16">IF(H53="","",IF(H53="Muy Baja",0.2,IF(H53="Baja",0.4,IF(H53="Media",0.6,IF(H53="Alta",0.8,IF(H53="Muy Alta",1,))))))</f>
        <v>0.4</v>
      </c>
      <c r="J53" s="24" t="s">
        <v>80</v>
      </c>
      <c r="K53" s="23" t="str">
        <f>IF(NOT(ISERROR(MATCH(J53,'[2]Tabla Impacto'!$B$221:$B$223,0))),'[2]Tabla Impacto'!$F$223&amp;"Por favor no seleccionar los criterios de impacto(Afectación Económica o presupuestal y Pérdida Reputacional)",J53)</f>
        <v xml:space="preserve">     El riesgo afecta la imagen de alguna área de la organización</v>
      </c>
      <c r="L53" s="22" t="str">
        <f>IF(OR(K53='[2]Tabla Impacto'!$C$11,K53='[2]Tabla Impacto'!$D$11),"Leve",IF(OR(K53='[2]Tabla Impacto'!$C$12,K53='[2]Tabla Impacto'!$D$12),"Menor",IF(OR(K53='[2]Tabla Impacto'!$C$13,K53='[2]Tabla Impacto'!$D$13),"Moderado",IF(OR(K53='[2]Tabla Impacto'!$C$14,K53='[2]Tabla Impacto'!$D$14),"Mayor",IF(OR(K53='[2]Tabla Impacto'!$C$15,K53='[2]Tabla Impacto'!$D$15),"Catastrófico","")))))</f>
        <v>Leve</v>
      </c>
      <c r="M53" s="23">
        <f t="shared" ref="M53:M57" si="17">IF(L53="","",IF(L53="Leve",0.2,IF(L53="Menor",0.4,IF(L53="Moderado",0.6,IF(L53="Mayor",0.8,IF(L53="Catastrófico",1,))))))</f>
        <v>0.2</v>
      </c>
      <c r="N53" s="26" t="str">
        <f t="shared" ref="N53:N57" si="18">IF(OR(AND(H53="Muy Baja",L53="Leve"),AND(H53="Muy Baja",L53="Menor"),AND(H53="Baja",L53="Leve")),"Bajo",IF(OR(AND(H53="Muy baja",L53="Moderado"),AND(H53="Baja",L53="Menor"),AND(H53="Baja",L53="Moderado"),AND(H53="Media",L53="Leve"),AND(H53="Media",L53="Menor"),AND(H53="Media",L53="Moderado"),AND(H53="Alta",L53="Leve"),AND(H53="Alta",L53="Menor")),"Moderado",IF(OR(AND(H53="Muy Baja",L53="Mayor"),AND(H53="Baja",L53="Mayor"),AND(H53="Media",L53="Mayor"),AND(H53="Alta",L53="Moderado"),AND(H53="Alta",L53="Mayor"),AND(H53="Muy Alta",L53="Leve"),AND(H53="Muy Alta",L53="Menor"),AND(H53="Muy Alta",L53="Moderado"),AND(H53="Muy Alta",L53="Mayor")),"Alto",IF(OR(AND(H53="Muy Baja",L53="Catastrófico"),AND(H53="Baja",L53="Catastrófico"),AND(H53="Media",L53="Catastrófico"),AND(H53="Alta",L53="Catastrófico"),AND(H53="Muy Alta",L53="Catastrófico")),"Extremo",""))))</f>
        <v>Bajo</v>
      </c>
      <c r="O53" s="78">
        <v>1</v>
      </c>
      <c r="P53" s="45" t="s">
        <v>362</v>
      </c>
      <c r="Q53" s="45"/>
      <c r="R53" s="45" t="s">
        <v>363</v>
      </c>
      <c r="S53" s="45" t="s">
        <v>364</v>
      </c>
      <c r="T53" s="45" t="s">
        <v>365</v>
      </c>
      <c r="U53" s="47" t="str">
        <f>IF(OR(V53="Preventivo",V53="Detectivo"),"Probabilidad",IF(V53="Correctivo","Impacto",""))</f>
        <v>Probabilidad</v>
      </c>
      <c r="V53" s="38" t="s">
        <v>65</v>
      </c>
      <c r="W53" s="38" t="s">
        <v>66</v>
      </c>
      <c r="X53" s="36" t="str">
        <f>IF(AND(V53="Preventivo",W53="Automático"),"50%",IF(AND(V53="Preventivo",W53="Manual"),"40%",IF(AND(V53="Detectivo",W53="Automático"),"40%",IF(AND(V53="Detectivo",W53="Manual"),"30%",IF(AND(V53="Correctivo",W53="Automático"),"35%",IF(AND(V53="Correctivo",W53="Manual"),"25%",""))))))</f>
        <v>40%</v>
      </c>
      <c r="Y53" s="38" t="s">
        <v>67</v>
      </c>
      <c r="Z53" s="38" t="s">
        <v>115</v>
      </c>
      <c r="AA53" s="38" t="s">
        <v>69</v>
      </c>
      <c r="AB53" s="79">
        <f>IFERROR(IF(U53="Probabilidad",(I53-(+I53*X53)),IF(U53="Impacto",I53,"")),"")</f>
        <v>0.24</v>
      </c>
      <c r="AC53" s="51" t="str">
        <f t="shared" ref="AC53:AC59" si="19">IFERROR(IF(AB53="","",IF(AB53&lt;=0.2,"Muy Baja",IF(AB53&lt;=0.4,"Baja",IF(AB53&lt;=0.6,"Media",IF(AB53&lt;=0.8,"Alta","Muy Alta"))))),"")</f>
        <v>Baja</v>
      </c>
      <c r="AD53" s="36">
        <f>+AB53</f>
        <v>0.24</v>
      </c>
      <c r="AE53" s="51" t="str">
        <f t="shared" ref="AE53:AE59" si="20">IFERROR(IF(AF53="","",IF(AF53&lt;=0.2,"Leve",IF(AF53&lt;=0.4,"Menor",IF(AF53&lt;=0.6,"Moderado",IF(AF53&lt;=0.8,"Mayor","Catastrófico"))))),"")</f>
        <v>Leve</v>
      </c>
      <c r="AF53" s="36">
        <f>IFERROR(IF(U53="Impacto",(M53-(+M53*X53)),IF(U53="Probabilidad",M53,"")),"")</f>
        <v>0.2</v>
      </c>
      <c r="AG53" s="52" t="str">
        <f t="shared" ref="AG53:AG59" si="21">IFERROR(IF(OR(AND(AC53="Muy Baja",AE53="Leve"),AND(AC53="Muy Baja",AE53="Menor"),AND(AC53="Baja",AE53="Leve")),"Bajo",IF(OR(AND(AC53="Muy baja",AE53="Moderado"),AND(AC53="Baja",AE53="Menor"),AND(AC53="Baja",AE53="Moderado"),AND(AC53="Media",AE53="Leve"),AND(AC53="Media",AE53="Menor"),AND(AC53="Media",AE53="Moderado"),AND(AC53="Alta",AE53="Leve"),AND(AC53="Alta",AE53="Menor")),"Moderado",IF(OR(AND(AC53="Muy Baja",AE53="Mayor"),AND(AC53="Baja",AE53="Mayor"),AND(AC53="Media",AE53="Mayor"),AND(AC53="Alta",AE53="Moderado"),AND(AC53="Alta",AE53="Mayor"),AND(AC53="Muy Alta",AE53="Leve"),AND(AC53="Muy Alta",AE53="Menor"),AND(AC53="Muy Alta",AE53="Moderado"),AND(AC53="Muy Alta",AE53="Mayor")),"Alto",IF(OR(AND(AC53="Muy Baja",AE53="Catastrófico"),AND(AC53="Baja",AE53="Catastrófico"),AND(AC53="Media",AE53="Catastrófico"),AND(AC53="Alta",AE53="Catastrófico"),AND(AC53="Muy Alta",AE53="Catastrófico")),"Extremo","")))),"")</f>
        <v>Bajo</v>
      </c>
      <c r="AH53" s="38" t="s">
        <v>241</v>
      </c>
      <c r="AI53" s="129" t="s">
        <v>366</v>
      </c>
      <c r="AJ53" s="100" t="s">
        <v>367</v>
      </c>
      <c r="AK53" s="40">
        <v>45987</v>
      </c>
      <c r="AL53" s="40">
        <v>46006</v>
      </c>
      <c r="AM53" s="153" t="s">
        <v>368</v>
      </c>
      <c r="AN53" s="41" t="s">
        <v>104</v>
      </c>
      <c r="AO53" s="378"/>
      <c r="AP53" s="81"/>
    </row>
    <row r="54" spans="1:42" ht="96" customHeight="1">
      <c r="A54" s="155" t="s">
        <v>369</v>
      </c>
      <c r="B54" s="156" t="s">
        <v>54</v>
      </c>
      <c r="C54" s="156" t="s">
        <v>370</v>
      </c>
      <c r="D54" s="156" t="s">
        <v>371</v>
      </c>
      <c r="E54" s="30" t="s">
        <v>372</v>
      </c>
      <c r="F54" s="44" t="s">
        <v>58</v>
      </c>
      <c r="G54" s="86">
        <v>24</v>
      </c>
      <c r="H54" s="157" t="str">
        <f t="shared" si="15"/>
        <v>Baja</v>
      </c>
      <c r="I54" s="154">
        <f t="shared" si="16"/>
        <v>0.4</v>
      </c>
      <c r="J54" s="24" t="s">
        <v>129</v>
      </c>
      <c r="K54" s="25" t="str">
        <f>IF(NOT(ISERROR(MATCH(J54,'[2]Tabla Impacto'!$B$221:$B$223,0))),'[2]Tabla Impacto'!$F$223&amp;"Por favor no seleccionar los criterios de impacto(Afectación Económica o presupuestal y Pérdida Reputacional)",J54)</f>
        <v xml:space="preserve">     El riesgo afecta la imagen de la entidad internamente, de conocimiento general, nivel interno, de junta dircetiva y accionistas y/o de provedores</v>
      </c>
      <c r="L54" s="157" t="str">
        <f>IF(OR(K54='[2]Tabla Impacto'!$C$11,K54='[2]Tabla Impacto'!$D$11),"Leve",IF(OR(K54='[2]Tabla Impacto'!$C$12,K54='[2]Tabla Impacto'!$D$12),"Menor",IF(OR(K54='[2]Tabla Impacto'!$C$13,K54='[2]Tabla Impacto'!$D$13),"Moderado",IF(OR(K54='[2]Tabla Impacto'!$C$14,K54='[2]Tabla Impacto'!$D$14),"Mayor",IF(OR(K54='[2]Tabla Impacto'!$C$15,K54='[2]Tabla Impacto'!$D$15),"Catastrófico","")))))</f>
        <v>Menor</v>
      </c>
      <c r="M54" s="158">
        <f t="shared" si="17"/>
        <v>0.4</v>
      </c>
      <c r="N54" s="159" t="str">
        <f t="shared" si="18"/>
        <v>Moderado</v>
      </c>
      <c r="O54" s="27">
        <v>1</v>
      </c>
      <c r="P54" s="44" t="s">
        <v>373</v>
      </c>
      <c r="Q54" s="160"/>
      <c r="R54" s="44"/>
      <c r="S54" s="44"/>
      <c r="T54" s="44"/>
      <c r="U54" s="31" t="s">
        <v>101</v>
      </c>
      <c r="V54" s="32" t="s">
        <v>65</v>
      </c>
      <c r="W54" s="32" t="s">
        <v>66</v>
      </c>
      <c r="X54" s="33" t="s">
        <v>374</v>
      </c>
      <c r="Y54" s="32" t="s">
        <v>67</v>
      </c>
      <c r="Z54" s="32" t="s">
        <v>68</v>
      </c>
      <c r="AA54" s="32" t="s">
        <v>69</v>
      </c>
      <c r="AB54" s="161">
        <f>IFERROR(IF(U54="Probabilidad",(I54-(+I54*X54)),IF(U54="Impacto",I54,"")),"")</f>
        <v>0.24</v>
      </c>
      <c r="AC54" s="162" t="str">
        <f t="shared" si="19"/>
        <v>Baja</v>
      </c>
      <c r="AD54" s="163">
        <f t="shared" ref="AD54:AD59" si="22">+AB54</f>
        <v>0.24</v>
      </c>
      <c r="AE54" s="162" t="str">
        <f t="shared" si="20"/>
        <v>Menor</v>
      </c>
      <c r="AF54" s="163">
        <f>IFERROR(IF(U54="Impacto",(M54-(+M54*X54)),IF(U54="Probabilidad",M54,"")),"")</f>
        <v>0.4</v>
      </c>
      <c r="AG54" s="164" t="str">
        <f t="shared" si="21"/>
        <v>Moderado</v>
      </c>
      <c r="AH54" s="165" t="s">
        <v>70</v>
      </c>
      <c r="AI54" s="88" t="s">
        <v>375</v>
      </c>
      <c r="AJ54" s="44" t="s">
        <v>376</v>
      </c>
      <c r="AK54" s="40">
        <v>45987</v>
      </c>
      <c r="AL54" s="40">
        <v>46006</v>
      </c>
      <c r="AM54" s="166" t="s">
        <v>377</v>
      </c>
      <c r="AN54" s="41" t="s">
        <v>104</v>
      </c>
      <c r="AO54" s="378"/>
      <c r="AP54" s="54"/>
    </row>
    <row r="55" spans="1:42" ht="126" customHeight="1">
      <c r="A55" s="155" t="s">
        <v>378</v>
      </c>
      <c r="B55" s="156" t="s">
        <v>54</v>
      </c>
      <c r="C55" s="156" t="s">
        <v>379</v>
      </c>
      <c r="D55" s="156" t="s">
        <v>380</v>
      </c>
      <c r="E55" s="30" t="s">
        <v>381</v>
      </c>
      <c r="F55" s="44" t="s">
        <v>58</v>
      </c>
      <c r="G55" s="86">
        <v>12</v>
      </c>
      <c r="H55" s="157" t="str">
        <f t="shared" si="15"/>
        <v>Baja</v>
      </c>
      <c r="I55" s="154">
        <f t="shared" si="16"/>
        <v>0.4</v>
      </c>
      <c r="J55" s="24" t="s">
        <v>129</v>
      </c>
      <c r="K55" s="25" t="str">
        <f>IF(NOT(ISERROR(MATCH(J55,'[2]Tabla Impacto'!$B$221:$B$223,0))),'[2]Tabla Impacto'!$F$223&amp;"Por favor no seleccionar los criterios de impacto(Afectación Económica o presupuestal y Pérdida Reputacional)",J55)</f>
        <v xml:space="preserve">     El riesgo afecta la imagen de la entidad internamente, de conocimiento general, nivel interno, de junta dircetiva y accionistas y/o de provedores</v>
      </c>
      <c r="L55" s="157" t="str">
        <f>IF(OR(K55='[2]Tabla Impacto'!$C$11,K55='[2]Tabla Impacto'!$D$11),"Leve",IF(OR(K55='[2]Tabla Impacto'!$C$12,K55='[2]Tabla Impacto'!$D$12),"Menor",IF(OR(K55='[2]Tabla Impacto'!$C$13,K55='[2]Tabla Impacto'!$D$13),"Moderado",IF(OR(K55='[2]Tabla Impacto'!$C$14,K55='[2]Tabla Impacto'!$D$14),"Mayor",IF(OR(K55='[2]Tabla Impacto'!$C$15,K55='[2]Tabla Impacto'!$D$15),"Catastrófico","")))))</f>
        <v>Menor</v>
      </c>
      <c r="M55" s="158">
        <f t="shared" si="17"/>
        <v>0.4</v>
      </c>
      <c r="N55" s="159" t="str">
        <f t="shared" si="18"/>
        <v>Moderado</v>
      </c>
      <c r="O55" s="27">
        <v>1</v>
      </c>
      <c r="P55" s="44" t="s">
        <v>382</v>
      </c>
      <c r="Q55" s="160"/>
      <c r="R55" s="44"/>
      <c r="S55" s="44"/>
      <c r="T55" s="44"/>
      <c r="U55" s="31" t="s">
        <v>101</v>
      </c>
      <c r="V55" s="32" t="s">
        <v>65</v>
      </c>
      <c r="W55" s="32" t="s">
        <v>66</v>
      </c>
      <c r="X55" s="33" t="s">
        <v>374</v>
      </c>
      <c r="Y55" s="32" t="s">
        <v>67</v>
      </c>
      <c r="Z55" s="32" t="s">
        <v>68</v>
      </c>
      <c r="AA55" s="32" t="s">
        <v>69</v>
      </c>
      <c r="AB55" s="161">
        <f>IFERROR(IF(U55="Probabilidad",(I55-(+I55*X55)),IF(U55="Impacto",I55,"")),"")</f>
        <v>0.24</v>
      </c>
      <c r="AC55" s="162" t="str">
        <f t="shared" si="19"/>
        <v>Baja</v>
      </c>
      <c r="AD55" s="163">
        <f t="shared" si="22"/>
        <v>0.24</v>
      </c>
      <c r="AE55" s="162" t="str">
        <f t="shared" si="20"/>
        <v>Menor</v>
      </c>
      <c r="AF55" s="163">
        <f>IFERROR(IF(U55="Impacto",(M55-(+M55*X55)),IF(U55="Probabilidad",M55,"")),"")</f>
        <v>0.4</v>
      </c>
      <c r="AG55" s="164" t="str">
        <f t="shared" si="21"/>
        <v>Moderado</v>
      </c>
      <c r="AH55" s="165" t="s">
        <v>70</v>
      </c>
      <c r="AI55" s="88" t="s">
        <v>383</v>
      </c>
      <c r="AJ55" s="44" t="s">
        <v>376</v>
      </c>
      <c r="AK55" s="40">
        <v>45987</v>
      </c>
      <c r="AL55" s="40">
        <v>46006</v>
      </c>
      <c r="AM55" s="401" t="s">
        <v>384</v>
      </c>
      <c r="AN55" s="41" t="s">
        <v>74</v>
      </c>
      <c r="AO55" s="378"/>
      <c r="AP55" s="54"/>
    </row>
    <row r="56" spans="1:42" ht="144">
      <c r="A56" s="125" t="s">
        <v>385</v>
      </c>
      <c r="B56" s="167" t="s">
        <v>54</v>
      </c>
      <c r="C56" s="18" t="s">
        <v>386</v>
      </c>
      <c r="D56" s="44" t="s">
        <v>387</v>
      </c>
      <c r="E56" s="30" t="s">
        <v>388</v>
      </c>
      <c r="F56" s="104" t="s">
        <v>129</v>
      </c>
      <c r="G56" s="21">
        <v>365</v>
      </c>
      <c r="H56" s="168" t="str">
        <f t="shared" si="15"/>
        <v>Media</v>
      </c>
      <c r="I56" s="154">
        <f t="shared" si="16"/>
        <v>0.6</v>
      </c>
      <c r="J56" s="24" t="s">
        <v>129</v>
      </c>
      <c r="K56" s="169" t="str">
        <f>IF(NOT(ISERROR(MATCH(J56,'[2]Tabla Impacto'!$B$221:$B$223,0))),'[2]Tabla Impacto'!$F$223&amp;"Por favor no seleccionar los criterios de impacto(Afectación Económica o presupuestal y Pérdida Reputacional)",J56)</f>
        <v xml:space="preserve">     El riesgo afecta la imagen de la entidad internamente, de conocimiento general, nivel interno, de junta dircetiva y accionistas y/o de provedores</v>
      </c>
      <c r="L56" s="168" t="str">
        <f>IF(OR(K56='[2]Tabla Impacto'!$C$11,K56='[2]Tabla Impacto'!$D$11),"Leve",IF(OR(K56='[2]Tabla Impacto'!$C$12,K56='[2]Tabla Impacto'!$D$12),"Menor",IF(OR(K56='[2]Tabla Impacto'!$C$13,K56='[2]Tabla Impacto'!$D$13),"Moderado",IF(OR(K56='[2]Tabla Impacto'!$C$14,K56='[2]Tabla Impacto'!$D$14),"Mayor",IF(OR(K56='[2]Tabla Impacto'!$C$15,K56='[2]Tabla Impacto'!$D$15),"Catastrófico","")))))</f>
        <v>Menor</v>
      </c>
      <c r="M56" s="154">
        <f t="shared" si="17"/>
        <v>0.4</v>
      </c>
      <c r="N56" s="170" t="str">
        <f t="shared" si="18"/>
        <v>Moderado</v>
      </c>
      <c r="O56" s="171">
        <v>1</v>
      </c>
      <c r="P56" s="172" t="s">
        <v>389</v>
      </c>
      <c r="Q56" s="172" t="s">
        <v>390</v>
      </c>
      <c r="R56" s="172" t="s">
        <v>391</v>
      </c>
      <c r="S56" s="172" t="s">
        <v>392</v>
      </c>
      <c r="T56" s="173" t="s">
        <v>393</v>
      </c>
      <c r="U56" s="174" t="str">
        <f>IF(OR(V56="Preventivo",V56="Detectivo"),"Probabilidad",IF(V56="Correctivo","Impacto",""))</f>
        <v>Probabilidad</v>
      </c>
      <c r="V56" s="175" t="s">
        <v>65</v>
      </c>
      <c r="W56" s="176" t="s">
        <v>66</v>
      </c>
      <c r="X56" s="177" t="str">
        <f>IF(AND(V56="Preventivo",W56="Automático"),"50%",IF(AND(V56="Preventivo",W56="Manual"),"40%",IF(AND(V56="Detectivo",W56="Automático"),"40%",IF(AND(V56="Detectivo",W56="Manual"),"30%",IF(AND(V56="Correctivo",W56="Automático"),"35%",IF(AND(V56="Correctivo",W56="Manual"),"25%",""))))))</f>
        <v>40%</v>
      </c>
      <c r="Y56" s="176" t="s">
        <v>67</v>
      </c>
      <c r="Z56" s="178" t="s">
        <v>68</v>
      </c>
      <c r="AA56" s="176" t="s">
        <v>69</v>
      </c>
      <c r="AB56" s="179">
        <v>0.36</v>
      </c>
      <c r="AC56" s="180" t="str">
        <f t="shared" si="19"/>
        <v>Baja</v>
      </c>
      <c r="AD56" s="181">
        <f t="shared" si="22"/>
        <v>0.36</v>
      </c>
      <c r="AE56" s="180" t="str">
        <f t="shared" si="20"/>
        <v>Menor</v>
      </c>
      <c r="AF56" s="181">
        <f>IFERROR(IF(U56="Impacto",(M56-(+M56*X56)),IF(U56="Probabilidad",M56,"")),"")</f>
        <v>0.4</v>
      </c>
      <c r="AG56" s="182" t="str">
        <f t="shared" si="21"/>
        <v>Moderado</v>
      </c>
      <c r="AH56" s="183" t="s">
        <v>70</v>
      </c>
      <c r="AI56" s="39" t="s">
        <v>394</v>
      </c>
      <c r="AJ56" s="30" t="s">
        <v>395</v>
      </c>
      <c r="AK56" s="40">
        <v>45987</v>
      </c>
      <c r="AL56" s="40">
        <v>46006</v>
      </c>
      <c r="AM56" s="102" t="s">
        <v>396</v>
      </c>
      <c r="AN56" s="41" t="s">
        <v>74</v>
      </c>
      <c r="AO56" s="138"/>
      <c r="AP56" s="200"/>
    </row>
    <row r="57" spans="1:42" ht="81.75" customHeight="1">
      <c r="A57" s="230" t="s">
        <v>397</v>
      </c>
      <c r="B57" s="230" t="s">
        <v>54</v>
      </c>
      <c r="C57" s="230" t="s">
        <v>398</v>
      </c>
      <c r="D57" s="230" t="s">
        <v>399</v>
      </c>
      <c r="E57" s="353" t="s">
        <v>400</v>
      </c>
      <c r="F57" s="232" t="s">
        <v>58</v>
      </c>
      <c r="G57" s="306">
        <v>32</v>
      </c>
      <c r="H57" s="251" t="str">
        <f t="shared" si="15"/>
        <v>Media</v>
      </c>
      <c r="I57" s="253">
        <f t="shared" si="16"/>
        <v>0.6</v>
      </c>
      <c r="J57" s="380" t="s">
        <v>80</v>
      </c>
      <c r="K57" s="253" t="str">
        <f>IF(NOT(ISERROR(MATCH(J57,'[2]Tabla Impacto'!$B$221:$B$223,0))),'[2]Tabla Impacto'!$F$223&amp;"Por favor no seleccionar los criterios de impacto(Afectación Económica o presupuestal y Pérdida Reputacional)",J57)</f>
        <v xml:space="preserve">     El riesgo afecta la imagen de alguna área de la organización</v>
      </c>
      <c r="L57" s="251" t="str">
        <f>IF(OR(K57='[2]Tabla Impacto'!$C$11,K57='[2]Tabla Impacto'!$D$11),"Leve",IF(OR(K57='[2]Tabla Impacto'!$C$12,K57='[2]Tabla Impacto'!$D$12),"Menor",IF(OR(K57='[2]Tabla Impacto'!$C$13,K57='[2]Tabla Impacto'!$D$13),"Moderado",IF(OR(K57='[2]Tabla Impacto'!$C$14,K57='[2]Tabla Impacto'!$D$14),"Mayor",IF(OR(K57='[2]Tabla Impacto'!$C$15,K57='[2]Tabla Impacto'!$D$15),"Catastrófico","")))))</f>
        <v>Leve</v>
      </c>
      <c r="M57" s="253">
        <f t="shared" si="17"/>
        <v>0.2</v>
      </c>
      <c r="N57" s="274" t="str">
        <f t="shared" si="18"/>
        <v>Moderado</v>
      </c>
      <c r="O57" s="78">
        <v>1</v>
      </c>
      <c r="P57" s="82" t="s">
        <v>401</v>
      </c>
      <c r="Q57" s="82" t="s">
        <v>402</v>
      </c>
      <c r="R57" s="82" t="s">
        <v>403</v>
      </c>
      <c r="S57" s="82" t="s">
        <v>404</v>
      </c>
      <c r="T57" s="82" t="s">
        <v>179</v>
      </c>
      <c r="U57" s="47" t="str">
        <f>IF(OR(V57="Preventivo",V57="Detectivo"),"Probabilidad",IF(V57="Correctivo","Impacto",""))</f>
        <v>Probabilidad</v>
      </c>
      <c r="V57" s="38" t="s">
        <v>65</v>
      </c>
      <c r="W57" s="38" t="s">
        <v>66</v>
      </c>
      <c r="X57" s="36" t="str">
        <f>IF(AND(V57="Preventivo",W57="Automático"),"50%",IF(AND(V57="Preventivo",W57="Manual"),"40%",IF(AND(V57="Detectivo",W57="Automático"),"40%",IF(AND(V57="Detectivo",W57="Manual"),"30%",IF(AND(V57="Correctivo",W57="Automático"),"35%",IF(AND(V57="Correctivo",W57="Manual"),"25%",""))))))</f>
        <v>40%</v>
      </c>
      <c r="Y57" s="38" t="s">
        <v>67</v>
      </c>
      <c r="Z57" s="38" t="s">
        <v>68</v>
      </c>
      <c r="AA57" s="38" t="s">
        <v>279</v>
      </c>
      <c r="AB57" s="79">
        <f>I57-(I57*X57)</f>
        <v>0.36</v>
      </c>
      <c r="AC57" s="51" t="str">
        <f t="shared" si="19"/>
        <v>Baja</v>
      </c>
      <c r="AD57" s="36">
        <f t="shared" si="22"/>
        <v>0.36</v>
      </c>
      <c r="AE57" s="51" t="str">
        <f t="shared" si="20"/>
        <v>Leve</v>
      </c>
      <c r="AF57" s="36">
        <f>IFERROR(IF(U57="Impacto",(M57-(+M57*X57)),IF(U57="Probabilidad",M57,"")),"")</f>
        <v>0.2</v>
      </c>
      <c r="AG57" s="52" t="str">
        <f t="shared" si="21"/>
        <v>Bajo</v>
      </c>
      <c r="AH57" s="38" t="s">
        <v>70</v>
      </c>
      <c r="AI57" s="315" t="s">
        <v>405</v>
      </c>
      <c r="AJ57" s="232" t="s">
        <v>406</v>
      </c>
      <c r="AK57" s="317">
        <v>45987</v>
      </c>
      <c r="AL57" s="317">
        <v>46006</v>
      </c>
      <c r="AM57" s="402" t="s">
        <v>407</v>
      </c>
      <c r="AN57" s="339" t="s">
        <v>74</v>
      </c>
      <c r="AO57" s="383" t="s">
        <v>408</v>
      </c>
      <c r="AP57" s="54"/>
    </row>
    <row r="58" spans="1:42" ht="96.75" customHeight="1">
      <c r="A58" s="301"/>
      <c r="B58" s="301"/>
      <c r="C58" s="301"/>
      <c r="D58" s="301"/>
      <c r="E58" s="379"/>
      <c r="F58" s="233"/>
      <c r="G58" s="307"/>
      <c r="H58" s="309"/>
      <c r="I58" s="296"/>
      <c r="J58" s="381"/>
      <c r="K58" s="296"/>
      <c r="L58" s="309"/>
      <c r="M58" s="296"/>
      <c r="N58" s="297"/>
      <c r="O58" s="78">
        <v>2</v>
      </c>
      <c r="P58" s="184" t="s">
        <v>409</v>
      </c>
      <c r="Q58" s="184" t="s">
        <v>410</v>
      </c>
      <c r="R58" s="184"/>
      <c r="S58" s="184" t="s">
        <v>411</v>
      </c>
      <c r="T58" s="184" t="s">
        <v>179</v>
      </c>
      <c r="U58" s="31" t="str">
        <f>IF(OR(V58="Preventivo",V58="Detectivo"),"Probabilidad",IF(V58="Correctivo","Impacto",""))</f>
        <v>Probabilidad</v>
      </c>
      <c r="V58" s="32" t="s">
        <v>284</v>
      </c>
      <c r="W58" s="32" t="s">
        <v>66</v>
      </c>
      <c r="X58" s="33" t="str">
        <f>IF(AND(V58="Preventivo",W58="Automático"),"50%",IF(AND(V58="Preventivo",W58="Manual"),"40%",IF(AND(V58="Detectivo",W58="Automático"),"40%",IF(AND(V58="Detectivo",W58="Manual"),"30%",IF(AND(V58="Correctivo",W58="Automático"),"35%",IF(AND(V58="Correctivo",W58="Manual"),"25%",""))))))</f>
        <v>30%</v>
      </c>
      <c r="Y58" s="32" t="s">
        <v>67</v>
      </c>
      <c r="Z58" s="32" t="s">
        <v>68</v>
      </c>
      <c r="AA58" s="32" t="s">
        <v>69</v>
      </c>
      <c r="AB58" s="79">
        <f>AB57-(AB57*X58)</f>
        <v>0.252</v>
      </c>
      <c r="AC58" s="51" t="str">
        <f t="shared" si="19"/>
        <v>Baja</v>
      </c>
      <c r="AD58" s="36">
        <f t="shared" si="22"/>
        <v>0.252</v>
      </c>
      <c r="AE58" s="35" t="str">
        <f t="shared" si="20"/>
        <v>Leve</v>
      </c>
      <c r="AF58" s="36">
        <f>IFERROR(IF(AND(U57="Impacto",U58="Impacto"),(AF57-(+AF57*X58)),IF(U58="Impacto",(#REF!-(+#REF!*X58)),IF(U58="Probabilidad",AF57,""))),"")</f>
        <v>0.2</v>
      </c>
      <c r="AG58" s="37" t="str">
        <f t="shared" si="21"/>
        <v>Bajo</v>
      </c>
      <c r="AH58" s="38" t="s">
        <v>241</v>
      </c>
      <c r="AI58" s="384"/>
      <c r="AJ58" s="305"/>
      <c r="AK58" s="318"/>
      <c r="AL58" s="318"/>
      <c r="AM58" s="382"/>
      <c r="AN58" s="321"/>
      <c r="AO58" s="383"/>
      <c r="AP58" s="54"/>
    </row>
    <row r="59" spans="1:42" ht="52.5" customHeight="1">
      <c r="A59" s="230" t="s">
        <v>412</v>
      </c>
      <c r="B59" s="230" t="s">
        <v>54</v>
      </c>
      <c r="C59" s="353" t="s">
        <v>413</v>
      </c>
      <c r="D59" s="353" t="s">
        <v>414</v>
      </c>
      <c r="E59" s="353" t="s">
        <v>415</v>
      </c>
      <c r="F59" s="232" t="s">
        <v>58</v>
      </c>
      <c r="G59" s="306">
        <v>1</v>
      </c>
      <c r="H59" s="251" t="str">
        <f>IF(G59&lt;=0,"",IF(G59&lt;=2,"Muy Baja",IF(G59&lt;=24,"Baja",IF(G59&lt;=500,"Media",IF(G59&lt;=5000,"Alta","Muy Alta")))))</f>
        <v>Muy Baja</v>
      </c>
      <c r="I59" s="253">
        <f>IF(H59="","",IF(H59="Muy Baja",0.2,IF(H59="Baja",0.4,IF(H59="Media",0.6,IF(H59="Alta",0.8,IF(H59="Muy Alta",1,))))))</f>
        <v>0.2</v>
      </c>
      <c r="J59" s="380" t="s">
        <v>59</v>
      </c>
      <c r="K59" s="253" t="str">
        <f>IF(NOT(ISERROR(MATCH(J59,'[2]Tabla Impacto'!$B$221:$B$223,0))),'[2]Tabla Impacto'!$F$223&amp;"Por favor no seleccionar los criterios de impacto(Afectación Económica o presupuestal y Pérdida Reputacional)",J59)</f>
        <v xml:space="preserve">     El riesgo afecta la imagen de la entidad con algunos usuarios de relevancia frente al logro de los objetivos</v>
      </c>
      <c r="L59" s="251" t="str">
        <f>IF(OR(K59='[2]Tabla Impacto'!$C$11,K59='[2]Tabla Impacto'!$D$11),"Leve",IF(OR(K59='[2]Tabla Impacto'!$C$12,K59='[2]Tabla Impacto'!$D$12),"Menor",IF(OR(K59='[2]Tabla Impacto'!$C$13,K59='[2]Tabla Impacto'!$D$13),"Moderado",IF(OR(K59='[2]Tabla Impacto'!$C$14,K59='[2]Tabla Impacto'!$D$14),"Mayor",IF(OR(K59='[2]Tabla Impacto'!$C$15,K59='[2]Tabla Impacto'!$D$15),"Catastrófico","")))))</f>
        <v>Moderado</v>
      </c>
      <c r="M59" s="253">
        <f>IF(L59="","",IF(L59="Leve",0.2,IF(L59="Menor",0.4,IF(L59="Moderado",0.6,IF(L59="Mayor",0.8,IF(L59="Catastrófico",1,))))))</f>
        <v>0.6</v>
      </c>
      <c r="N59" s="274" t="str">
        <f>IF(OR(AND(H59="Muy Baja",L59="Leve"),AND(H59="Muy Baja",L59="Menor"),AND(H59="Baja",L59="Leve")),"Bajo",IF(OR(AND(H59="Muy baja",L59="Moderado"),AND(H59="Baja",L59="Menor"),AND(H59="Baja",L59="Moderado"),AND(H59="Media",L59="Leve"),AND(H59="Media",L59="Menor"),AND(H59="Media",L59="Moderado"),AND(H59="Alta",L59="Leve"),AND(H59="Alta",L59="Menor")),"Moderado",IF(OR(AND(H59="Muy Baja",L59="Mayor"),AND(H59="Baja",L59="Mayor"),AND(H59="Media",L59="Mayor"),AND(H59="Alta",L59="Moderado"),AND(H59="Alta",L59="Mayor"),AND(H59="Muy Alta",L59="Leve"),AND(H59="Muy Alta",L59="Menor"),AND(H59="Muy Alta",L59="Moderado"),AND(H59="Muy Alta",L59="Mayor")),"Alto",IF(OR(AND(H59="Muy Baja",L59="Catastrófico"),AND(H59="Baja",L59="Catastrófico"),AND(H59="Media",L59="Catastrófico"),AND(H59="Alta",L59="Catastrófico"),AND(H59="Muy Alta",L59="Catastrófico")),"Extremo",""))))</f>
        <v>Moderado</v>
      </c>
      <c r="O59" s="385">
        <v>1</v>
      </c>
      <c r="P59" s="387" t="s">
        <v>416</v>
      </c>
      <c r="Q59" s="387" t="s">
        <v>417</v>
      </c>
      <c r="R59" s="387" t="s">
        <v>418</v>
      </c>
      <c r="S59" s="387" t="s">
        <v>419</v>
      </c>
      <c r="T59" s="387" t="s">
        <v>420</v>
      </c>
      <c r="U59" s="265" t="str">
        <f>IF(OR(V59="Preventivo",V59="Detectivo"),"Probabilidad",IF(V59="Correctivo","Impacto",""))</f>
        <v>Probabilidad</v>
      </c>
      <c r="V59" s="268" t="s">
        <v>65</v>
      </c>
      <c r="W59" s="268" t="s">
        <v>66</v>
      </c>
      <c r="X59" s="271" t="str">
        <f>IF(AND(V59="Preventivo",W59="Automático"),"50%",IF(AND(V59="Preventivo",W59="Manual"),"40%",IF(AND(V59="Detectivo",W59="Automático"),"40%",IF(AND(V59="Detectivo",W59="Manual"),"30%",IF(AND(V59="Correctivo",W59="Automático"),"35%",IF(AND(V59="Correctivo",W59="Manual"),"25%",""))))))</f>
        <v>40%</v>
      </c>
      <c r="Y59" s="268" t="s">
        <v>67</v>
      </c>
      <c r="Z59" s="268" t="s">
        <v>68</v>
      </c>
      <c r="AA59" s="268" t="s">
        <v>69</v>
      </c>
      <c r="AB59" s="293">
        <f>IFERROR(IF(U59="Probabilidad",(I59-(+I59*X59)),IF(U59="Impacto",I59,"")),"")</f>
        <v>0.12</v>
      </c>
      <c r="AC59" s="282" t="str">
        <f t="shared" si="19"/>
        <v>Muy Baja</v>
      </c>
      <c r="AD59" s="271">
        <f t="shared" si="22"/>
        <v>0.12</v>
      </c>
      <c r="AE59" s="282" t="str">
        <f t="shared" si="20"/>
        <v>Moderado</v>
      </c>
      <c r="AF59" s="271">
        <f>IFERROR(IF(U59="Impacto",(M59-(+M59*X59)),IF(U59="Probabilidad",M59,"")),"")</f>
        <v>0.6</v>
      </c>
      <c r="AG59" s="285" t="str">
        <f t="shared" si="21"/>
        <v>Moderado</v>
      </c>
      <c r="AH59" s="268" t="s">
        <v>70</v>
      </c>
      <c r="AI59" s="289" t="s">
        <v>421</v>
      </c>
      <c r="AJ59" s="232" t="s">
        <v>422</v>
      </c>
      <c r="AK59" s="317">
        <v>45987</v>
      </c>
      <c r="AL59" s="317">
        <v>46006</v>
      </c>
      <c r="AM59" s="389" t="s">
        <v>423</v>
      </c>
      <c r="AN59" s="339" t="s">
        <v>74</v>
      </c>
      <c r="AO59" s="383" t="s">
        <v>424</v>
      </c>
      <c r="AP59" s="54"/>
    </row>
    <row r="60" spans="1:42" ht="72" customHeight="1">
      <c r="A60" s="301"/>
      <c r="B60" s="301"/>
      <c r="C60" s="379"/>
      <c r="D60" s="379"/>
      <c r="E60" s="379"/>
      <c r="F60" s="305"/>
      <c r="G60" s="308"/>
      <c r="H60" s="309"/>
      <c r="I60" s="296"/>
      <c r="J60" s="381"/>
      <c r="K60" s="296"/>
      <c r="L60" s="309"/>
      <c r="M60" s="296"/>
      <c r="N60" s="297"/>
      <c r="O60" s="386"/>
      <c r="P60" s="388"/>
      <c r="Q60" s="388"/>
      <c r="R60" s="388"/>
      <c r="S60" s="388"/>
      <c r="T60" s="388"/>
      <c r="U60" s="267"/>
      <c r="V60" s="270"/>
      <c r="W60" s="270"/>
      <c r="X60" s="273"/>
      <c r="Y60" s="270"/>
      <c r="Z60" s="270"/>
      <c r="AA60" s="270"/>
      <c r="AB60" s="295"/>
      <c r="AC60" s="284"/>
      <c r="AD60" s="273"/>
      <c r="AE60" s="284"/>
      <c r="AF60" s="273"/>
      <c r="AG60" s="287"/>
      <c r="AH60" s="270"/>
      <c r="AI60" s="290"/>
      <c r="AJ60" s="305"/>
      <c r="AK60" s="318"/>
      <c r="AL60" s="318"/>
      <c r="AM60" s="382"/>
      <c r="AN60" s="321"/>
      <c r="AO60" s="383"/>
      <c r="AP60" s="54"/>
    </row>
    <row r="61" spans="1:42" ht="93.75" customHeight="1">
      <c r="A61" s="30" t="s">
        <v>425</v>
      </c>
      <c r="B61" s="185" t="s">
        <v>125</v>
      </c>
      <c r="C61" s="30" t="s">
        <v>426</v>
      </c>
      <c r="D61" s="30" t="s">
        <v>427</v>
      </c>
      <c r="E61" s="30" t="s">
        <v>428</v>
      </c>
      <c r="F61" s="46" t="s">
        <v>58</v>
      </c>
      <c r="G61" s="86">
        <v>16</v>
      </c>
      <c r="H61" s="22" t="str">
        <f>IF(G61&lt;=0,"",IF(G61&lt;=2,"Muy Baja",IF(G61&lt;=24,"Baja",IF(G61&lt;=500,"Media",IF(G61&lt;=5000,"Alta","Muy Alta")))))</f>
        <v>Baja</v>
      </c>
      <c r="I61" s="23">
        <f>IF(H61="","",IF(H61="Muy Baja",0.2,IF(H61="Baja",0.4,IF(H61="Media",0.6,IF(H61="Alta",0.8,IF(H61="Muy Alta",1,))))))</f>
        <v>0.4</v>
      </c>
      <c r="J61" s="186" t="s">
        <v>80</v>
      </c>
      <c r="K61" s="25" t="str">
        <f>IF(NOT(ISERROR(MATCH(J61,'[2]Tabla Impacto'!$B$221:$B$223,0))),'[2]Tabla Impacto'!$F$223&amp;"Por favor no seleccionar los criterios de impacto(Afectación Económica o presupuestal y Pérdida Reputacional)",J61)</f>
        <v xml:space="preserve">     El riesgo afecta la imagen de alguna área de la organización</v>
      </c>
      <c r="L61" s="22" t="str">
        <f>IF(OR(K61='[2]Tabla Impacto'!$C$11,K61='[2]Tabla Impacto'!$D$11),"Leve",IF(OR(K61='[2]Tabla Impacto'!$C$12,K61='[2]Tabla Impacto'!$D$12),"Menor",IF(OR(K61='[2]Tabla Impacto'!$C$13,K61='[2]Tabla Impacto'!$D$13),"Moderado",IF(OR(K61='[2]Tabla Impacto'!$C$14,K61='[2]Tabla Impacto'!$D$14),"Mayor",IF(OR(K61='[2]Tabla Impacto'!$C$15,K61='[2]Tabla Impacto'!$D$15),"Catastrófico","")))))</f>
        <v>Leve</v>
      </c>
      <c r="M61" s="23">
        <f>IF(L61="","",IF(L61="Leve",0.2,IF(L61="Menor",0.4,IF(L61="Moderado",0.6,IF(L61="Mayor",0.8,IF(L61="Catastrófico",1,))))))</f>
        <v>0.2</v>
      </c>
      <c r="N61" s="26" t="str">
        <f>IF(OR(AND(H61="Muy Baja",L61="Leve"),AND(H61="Muy Baja",L61="Menor"),AND(H61="Baja",L61="Leve")),"Bajo",IF(OR(AND(H61="Muy baja",L61="Moderado"),AND(H61="Baja",L61="Menor"),AND(H61="Baja",L61="Moderado"),AND(H61="Media",L61="Leve"),AND(H61="Media",L61="Menor"),AND(H61="Media",L61="Moderado"),AND(H61="Alta",L61="Leve"),AND(H61="Alta",L61="Menor")),"Moderado",IF(OR(AND(H61="Muy Baja",L61="Mayor"),AND(H61="Baja",L61="Mayor"),AND(H61="Media",L61="Mayor"),AND(H61="Alta",L61="Moderado"),AND(H61="Alta",L61="Mayor"),AND(H61="Muy Alta",L61="Leve"),AND(H61="Muy Alta",L61="Menor"),AND(H61="Muy Alta",L61="Moderado"),AND(H61="Muy Alta",L61="Mayor")),"Alto",IF(OR(AND(H61="Muy Baja",L61="Catastrófico"),AND(H61="Baja",L61="Catastrófico"),AND(H61="Media",L61="Catastrófico"),AND(H61="Alta",L61="Catastrófico"),AND(H61="Muy Alta",L61="Catastrófico")),"Extremo",""))))</f>
        <v>Bajo</v>
      </c>
      <c r="O61" s="27">
        <v>1</v>
      </c>
      <c r="P61" s="30" t="s">
        <v>429</v>
      </c>
      <c r="Q61" s="46" t="s">
        <v>430</v>
      </c>
      <c r="R61" s="187" t="s">
        <v>431</v>
      </c>
      <c r="S61" s="46" t="s">
        <v>432</v>
      </c>
      <c r="T61" s="46" t="s">
        <v>85</v>
      </c>
      <c r="U61" s="47" t="str">
        <f t="shared" ref="U61:U62" si="23">IF(OR(V61="Preventivo",V61="Detectivo"),"Probabilidad",IF(V61="Correctivo","Impacto",""))</f>
        <v>Probabilidad</v>
      </c>
      <c r="V61" s="38" t="s">
        <v>65</v>
      </c>
      <c r="W61" s="38" t="s">
        <v>66</v>
      </c>
      <c r="X61" s="48" t="str">
        <f>IF(AND(V61="Preventivo",W61="Automático"),"50%",IF(AND(V61="Preventivo",W61="Manual"),"40%",IF(AND(V61="Detectivo",W61="Automático"),"40%",IF(AND(V61="Detectivo",W61="Manual"),"30%",IF(AND(V61="Correctivo",W61="Automático"),"35%",IF(AND(V61="Correctivo",W61="Manual"),"25%",""))))))</f>
        <v>40%</v>
      </c>
      <c r="Y61" s="38" t="s">
        <v>67</v>
      </c>
      <c r="Z61" s="49" t="s">
        <v>68</v>
      </c>
      <c r="AA61" s="38" t="s">
        <v>69</v>
      </c>
      <c r="AB61" s="50">
        <f>IFERROR(IF(U61="Probabilidad",(I61-(+I61*X61)),IF(U61="Impacto",I61,"")),"")</f>
        <v>0.24</v>
      </c>
      <c r="AC61" s="51" t="str">
        <f t="shared" ref="AC61:AC62" si="24">IFERROR(IF(AB61="","",IF(AB61&lt;=0.2,"Muy Baja",IF(AB61&lt;=0.4,"Baja",IF(AB61&lt;=0.6,"Media",IF(AB61&lt;=0.8,"Alta","Muy Alta"))))),"")</f>
        <v>Baja</v>
      </c>
      <c r="AD61" s="48">
        <f t="shared" ref="AD61:AD62" si="25">+AB61</f>
        <v>0.24</v>
      </c>
      <c r="AE61" s="51" t="str">
        <f t="shared" ref="AE61:AE62" si="26">IFERROR(IF(AF61="","",IF(AF61&lt;=0.2,"Leve",IF(AF61&lt;=0.4,"Menor",IF(AF61&lt;=0.6,"Moderado",IF(AF61&lt;=0.8,"Mayor","Catastrófico"))))),"")</f>
        <v>Leve</v>
      </c>
      <c r="AF61" s="48">
        <f>IFERROR(IF(U61="Impacto",(M61-(+M61*X61)),IF(U61="Probabilidad",M61,"")),"")</f>
        <v>0.2</v>
      </c>
      <c r="AG61" s="52" t="str">
        <f t="shared" ref="AG61:AG62" si="27">IFERROR(IF(OR(AND(AC61="Muy Baja",AE61="Leve"),AND(AC61="Muy Baja",AE61="Menor"),AND(AC61="Baja",AE61="Leve")),"Bajo",IF(OR(AND(AC61="Muy baja",AE61="Moderado"),AND(AC61="Baja",AE61="Menor"),AND(AC61="Baja",AE61="Moderado"),AND(AC61="Media",AE61="Leve"),AND(AC61="Media",AE61="Menor"),AND(AC61="Media",AE61="Moderado"),AND(AC61="Alta",AE61="Leve"),AND(AC61="Alta",AE61="Menor")),"Moderado",IF(OR(AND(AC61="Muy Baja",AE61="Mayor"),AND(AC61="Baja",AE61="Mayor"),AND(AC61="Media",AE61="Mayor"),AND(AC61="Alta",AE61="Moderado"),AND(AC61="Alta",AE61="Mayor"),AND(AC61="Muy Alta",AE61="Leve"),AND(AC61="Muy Alta",AE61="Menor"),AND(AC61="Muy Alta",AE61="Moderado"),AND(AC61="Muy Alta",AE61="Mayor")),"Alto",IF(OR(AND(AC61="Muy Baja",AE61="Catastrófico"),AND(AC61="Baja",AE61="Catastrófico"),AND(AC61="Media",AE61="Catastrófico"),AND(AC61="Alta",AE61="Catastrófico"),AND(AC61="Muy Alta",AE61="Catastrófico")),"Extremo","")))),"")</f>
        <v>Bajo</v>
      </c>
      <c r="AH61" s="53" t="s">
        <v>70</v>
      </c>
      <c r="AI61" s="88" t="s">
        <v>433</v>
      </c>
      <c r="AJ61" s="44" t="s">
        <v>422</v>
      </c>
      <c r="AK61" s="40">
        <v>45987</v>
      </c>
      <c r="AL61" s="40">
        <v>46006</v>
      </c>
      <c r="AM61" s="102" t="s">
        <v>434</v>
      </c>
      <c r="AN61" s="41" t="s">
        <v>74</v>
      </c>
      <c r="AO61" s="138"/>
      <c r="AP61" s="54"/>
    </row>
    <row r="62" spans="1:42" ht="111.75" customHeight="1">
      <c r="A62" s="18" t="s">
        <v>435</v>
      </c>
      <c r="B62" s="18" t="s">
        <v>125</v>
      </c>
      <c r="C62" s="18" t="s">
        <v>436</v>
      </c>
      <c r="D62" s="18" t="s">
        <v>437</v>
      </c>
      <c r="E62" s="150" t="s">
        <v>438</v>
      </c>
      <c r="F62" s="19" t="s">
        <v>58</v>
      </c>
      <c r="G62" s="21">
        <v>2</v>
      </c>
      <c r="H62" s="22" t="str">
        <f>IF(G62&lt;=0,"",IF(G62&lt;=2,"Muy Baja",IF(G62&lt;=24,"Baja",IF(G62&lt;=500,"Media",IF(G62&lt;=5000,"Alta","Muy Alta")))))</f>
        <v>Muy Baja</v>
      </c>
      <c r="I62" s="23">
        <f>IF(H62="","",IF(H62="Muy Baja",0.2,IF(H62="Baja",0.4,IF(H62="Media",0.6,IF(H62="Alta",0.8,IF(H62="Muy Alta",1,))))))</f>
        <v>0.2</v>
      </c>
      <c r="J62" s="104" t="s">
        <v>59</v>
      </c>
      <c r="K62" s="25" t="str">
        <f>IF(NOT(ISERROR(MATCH(J62,'[2]Tabla Impacto'!$B$221:$B$223,0))),'[2]Tabla Impacto'!$F$223&amp;"Por favor no seleccionar los criterios de impacto(Afectación Económica o presupuestal y Pérdida Reputacional)",J62)</f>
        <v xml:space="preserve">     El riesgo afecta la imagen de la entidad con algunos usuarios de relevancia frente al logro de los objetivos</v>
      </c>
      <c r="L62" s="22" t="str">
        <f>IF(OR(K62='[2]Tabla Impacto'!$C$11,K62='[2]Tabla Impacto'!$D$11),"Leve",IF(OR(K62='[2]Tabla Impacto'!$C$12,K62='[2]Tabla Impacto'!$D$12),"Menor",IF(OR(K62='[2]Tabla Impacto'!$C$13,K62='[2]Tabla Impacto'!$D$13),"Moderado",IF(OR(K62='[2]Tabla Impacto'!$C$14,K62='[2]Tabla Impacto'!$D$14),"Mayor",IF(OR(K62='[2]Tabla Impacto'!$C$15,K62='[2]Tabla Impacto'!$D$15),"Catastrófico","")))))</f>
        <v>Moderado</v>
      </c>
      <c r="M62" s="23">
        <f>IF(L62="","",IF(L62="Leve",0.2,IF(L62="Menor",0.4,IF(L62="Moderado",0.6,IF(L62="Mayor",0.8,IF(L62="Catastrófico",1,))))))</f>
        <v>0.6</v>
      </c>
      <c r="N62" s="26" t="str">
        <f>IF(OR(AND(H62="Muy Baja",L62="Leve"),AND(H62="Muy Baja",L62="Menor"),AND(H62="Baja",L62="Leve")),"Bajo",IF(OR(AND(H62="Muy baja",L62="Moderado"),AND(H62="Baja",L62="Menor"),AND(H62="Baja",L62="Moderado"),AND(H62="Media",L62="Leve"),AND(H62="Media",L62="Menor"),AND(H62="Media",L62="Moderado"),AND(H62="Alta",L62="Leve"),AND(H62="Alta",L62="Menor")),"Moderado",IF(OR(AND(H62="Muy Baja",L62="Mayor"),AND(H62="Baja",L62="Mayor"),AND(H62="Media",L62="Mayor"),AND(H62="Alta",L62="Moderado"),AND(H62="Alta",L62="Mayor"),AND(H62="Muy Alta",L62="Leve"),AND(H62="Muy Alta",L62="Menor"),AND(H62="Muy Alta",L62="Moderado"),AND(H62="Muy Alta",L62="Mayor")),"Alto",IF(OR(AND(H62="Muy Baja",L62="Catastrófico"),AND(H62="Baja",L62="Catastrófico"),AND(H62="Media",L62="Catastrófico"),AND(H62="Alta",L62="Catastrófico"),AND(H62="Muy Alta",L62="Catastrófico")),"Extremo",""))))</f>
        <v>Moderado</v>
      </c>
      <c r="O62" s="78">
        <v>1</v>
      </c>
      <c r="P62" s="188" t="s">
        <v>439</v>
      </c>
      <c r="Q62" s="188" t="s">
        <v>440</v>
      </c>
      <c r="R62" s="188" t="s">
        <v>441</v>
      </c>
      <c r="S62" s="188" t="s">
        <v>442</v>
      </c>
      <c r="T62" s="188" t="s">
        <v>114</v>
      </c>
      <c r="U62" s="188" t="str">
        <f t="shared" si="23"/>
        <v>Probabilidad</v>
      </c>
      <c r="V62" s="32" t="s">
        <v>65</v>
      </c>
      <c r="W62" s="32" t="s">
        <v>66</v>
      </c>
      <c r="X62" s="33" t="str">
        <f>IF(AND(V62="Preventivo",W62="Automático"),"50%",IF(AND(V62="Preventivo",W62="Manual"),"40%",IF(AND(V62="Detectivo",W62="Automático"),"40%",IF(AND(V62="Detectivo",W62="Manual"),"30%",IF(AND(V62="Correctivo",W62="Automático"),"35%",IF(AND(V62="Correctivo",W62="Manual"),"25%",""))))))</f>
        <v>40%</v>
      </c>
      <c r="Y62" s="32" t="s">
        <v>67</v>
      </c>
      <c r="Z62" s="32" t="s">
        <v>68</v>
      </c>
      <c r="AA62" s="32" t="s">
        <v>69</v>
      </c>
      <c r="AB62" s="34">
        <f>IFERROR(IF(U62="Probabilidad",(I62-(+I62*X62)),IF(U62="Impacto",I62,"")),"")</f>
        <v>0.12</v>
      </c>
      <c r="AC62" s="35" t="str">
        <f t="shared" si="24"/>
        <v>Muy Baja</v>
      </c>
      <c r="AD62" s="36">
        <f t="shared" si="25"/>
        <v>0.12</v>
      </c>
      <c r="AE62" s="35" t="str">
        <f t="shared" si="26"/>
        <v>Moderado</v>
      </c>
      <c r="AF62" s="36">
        <f>IFERROR(IF(U62="Impacto",(M62-(+M62*X62)),IF(U62="Probabilidad",M62,"")),"")</f>
        <v>0.6</v>
      </c>
      <c r="AG62" s="37" t="str">
        <f t="shared" si="27"/>
        <v>Moderado</v>
      </c>
      <c r="AH62" s="38" t="s">
        <v>70</v>
      </c>
      <c r="AI62" s="189" t="s">
        <v>443</v>
      </c>
      <c r="AJ62" s="44" t="s">
        <v>444</v>
      </c>
      <c r="AK62" s="40">
        <v>45987</v>
      </c>
      <c r="AL62" s="40">
        <v>46006</v>
      </c>
      <c r="AM62" s="102" t="s">
        <v>445</v>
      </c>
      <c r="AN62" s="41" t="s">
        <v>74</v>
      </c>
      <c r="AO62" s="190" t="s">
        <v>446</v>
      </c>
      <c r="AP62" s="54"/>
    </row>
    <row r="63" spans="1:42" ht="96" customHeight="1">
      <c r="A63" s="18" t="s">
        <v>447</v>
      </c>
      <c r="B63" s="46" t="s">
        <v>125</v>
      </c>
      <c r="C63" s="46" t="s">
        <v>448</v>
      </c>
      <c r="D63" s="46" t="s">
        <v>449</v>
      </c>
      <c r="E63" s="191" t="s">
        <v>450</v>
      </c>
      <c r="F63" s="46" t="s">
        <v>58</v>
      </c>
      <c r="G63" s="21">
        <v>24</v>
      </c>
      <c r="H63" s="22" t="str">
        <f>IF(G63&lt;=0,"",IF(G63&lt;=2,"Muy Baja",IF(G63&lt;=24,"Baja",IF(G63&lt;=500,"Media",IF(G63&lt;=5000,"Alta","Muy Alta")))))</f>
        <v>Baja</v>
      </c>
      <c r="I63" s="23">
        <f>IF(H63="","",IF(H63="Muy Baja",0.2,IF(H63="Baja",0.4,IF(H63="Media",0.6,IF(H63="Alta",0.8,IF(H63="Muy Alta",1,))))))</f>
        <v>0.4</v>
      </c>
      <c r="J63" s="24" t="s">
        <v>59</v>
      </c>
      <c r="K63" s="23" t="str">
        <f>IF(NOT(ISERROR(MATCH(J63,'[2]Tabla Impacto'!$B$221:$B$223,0))),'[2]Tabla Impacto'!$F$223&amp;"Por favor no seleccionar los criterios de impacto(Afectación Económica o presupuestal y Pérdida Reputacional)",J63)</f>
        <v xml:space="preserve">     El riesgo afecta la imagen de la entidad con algunos usuarios de relevancia frente al logro de los objetivos</v>
      </c>
      <c r="L63" s="22" t="str">
        <f>IF(OR(K63='[2]Tabla Impacto'!$C$11,K63='[2]Tabla Impacto'!$D$11),"Leve",IF(OR(K63='[2]Tabla Impacto'!$C$12,K63='[2]Tabla Impacto'!$D$12),"Menor",IF(OR(K63='[2]Tabla Impacto'!$C$13,K63='[2]Tabla Impacto'!$D$13),"Moderado",IF(OR(K63='[2]Tabla Impacto'!$C$14,K63='[2]Tabla Impacto'!$D$14),"Mayor",IF(OR(K63='[2]Tabla Impacto'!$C$15,K63='[2]Tabla Impacto'!$D$15),"Catastrófico","")))))</f>
        <v>Moderado</v>
      </c>
      <c r="M63" s="23">
        <f>IF(L63="","",IF(L63="Leve",0.2,IF(L63="Menor",0.4,IF(L63="Moderado",0.6,IF(L63="Mayor",0.8,IF(L63="Catastrófico",1,))))))</f>
        <v>0.6</v>
      </c>
      <c r="N63" s="26" t="str">
        <f>IF(OR(AND(H63="Muy Baja",L63="Leve"),AND(H63="Muy Baja",L63="Menor"),AND(H63="Baja",L63="Leve")),"Bajo",IF(OR(AND(H63="Muy baja",L63="Moderado"),AND(H63="Baja",L63="Menor"),AND(H63="Baja",L63="Moderado"),AND(H63="Media",L63="Leve"),AND(H63="Media",L63="Menor"),AND(H63="Media",L63="Moderado"),AND(H63="Alta",L63="Leve"),AND(H63="Alta",L63="Menor")),"Moderado",IF(OR(AND(H63="Muy Baja",L63="Mayor"),AND(H63="Baja",L63="Mayor"),AND(H63="Media",L63="Mayor"),AND(H63="Alta",L63="Moderado"),AND(H63="Alta",L63="Mayor"),AND(H63="Muy Alta",L63="Leve"),AND(H63="Muy Alta",L63="Menor"),AND(H63="Muy Alta",L63="Moderado"),AND(H63="Muy Alta",L63="Mayor")),"Alto",IF(OR(AND(H63="Muy Baja",L63="Catastrófico"),AND(H63="Baja",L63="Catastrófico"),AND(H63="Media",L63="Catastrófico"),AND(H63="Alta",L63="Catastrófico"),AND(H63="Muy Alta",L63="Catastrófico")),"Extremo",""))))</f>
        <v>Moderado</v>
      </c>
      <c r="O63" s="78">
        <v>1</v>
      </c>
      <c r="P63" s="45" t="s">
        <v>451</v>
      </c>
      <c r="Q63" s="45"/>
      <c r="R63" s="45" t="s">
        <v>452</v>
      </c>
      <c r="S63" s="45" t="s">
        <v>453</v>
      </c>
      <c r="T63" s="45" t="s">
        <v>454</v>
      </c>
      <c r="U63" s="47" t="str">
        <f>IF(OR(V63="Preventivo",V63="Detectivo"),"Probabilidad",IF(V63="Correctivo","Impacto",""))</f>
        <v>Probabilidad</v>
      </c>
      <c r="V63" s="38" t="s">
        <v>65</v>
      </c>
      <c r="W63" s="38" t="s">
        <v>66</v>
      </c>
      <c r="X63" s="36" t="str">
        <f>IF(AND(V63="Preventivo",W63="Automático"),"50%",IF(AND(V63="Preventivo",W63="Manual"),"40%",IF(AND(V63="Detectivo",W63="Automático"),"40%",IF(AND(V63="Detectivo",W63="Manual"),"30%",IF(AND(V63="Correctivo",W63="Automático"),"35%",IF(AND(V63="Correctivo",W63="Manual"),"25%",""))))))</f>
        <v>40%</v>
      </c>
      <c r="Y63" s="38" t="s">
        <v>67</v>
      </c>
      <c r="Z63" s="38" t="s">
        <v>68</v>
      </c>
      <c r="AA63" s="38" t="s">
        <v>69</v>
      </c>
      <c r="AB63" s="79">
        <f>IFERROR(IF(U63="Probabilidad",(I63-(+I63*X63)),IF(U63="Impacto",I63,"")),"")</f>
        <v>0.24</v>
      </c>
      <c r="AC63" s="51" t="str">
        <f>IFERROR(IF(AB63="","",IF(AB63&lt;=0.2,"Muy Baja",IF(AB63&lt;=0.4,"Baja",IF(AB63&lt;=0.6,"Media",IF(AB63&lt;=0.8,"Alta","Muy Alta"))))),"")</f>
        <v>Baja</v>
      </c>
      <c r="AD63" s="36">
        <f>+AB63</f>
        <v>0.24</v>
      </c>
      <c r="AE63" s="51" t="str">
        <f>IFERROR(IF(AF63="","",IF(AF63&lt;=0.2,"Leve",IF(AF63&lt;=0.4,"Menor",IF(AF63&lt;=0.6,"Moderado",IF(AF63&lt;=0.8,"Mayor","Catastrófico"))))),"")</f>
        <v>Moderado</v>
      </c>
      <c r="AF63" s="36">
        <f>IFERROR(IF(U63="Impacto",(M63-(+M63*X63)),IF(U63="Probabilidad",M63,"")),"")</f>
        <v>0.6</v>
      </c>
      <c r="AG63" s="52" t="str">
        <f>IFERROR(IF(OR(AND(AC63="Muy Baja",AE63="Leve"),AND(AC63="Muy Baja",AE63="Menor"),AND(AC63="Baja",AE63="Leve")),"Bajo",IF(OR(AND(AC63="Muy baja",AE63="Moderado"),AND(AC63="Baja",AE63="Menor"),AND(AC63="Baja",AE63="Moderado"),AND(AC63="Media",AE63="Leve"),AND(AC63="Media",AE63="Menor"),AND(AC63="Media",AE63="Moderado"),AND(AC63="Alta",AE63="Leve"),AND(AC63="Alta",AE63="Menor")),"Moderado",IF(OR(AND(AC63="Muy Baja",AE63="Mayor"),AND(AC63="Baja",AE63="Mayor"),AND(AC63="Media",AE63="Mayor"),AND(AC63="Alta",AE63="Moderado"),AND(AC63="Alta",AE63="Mayor"),AND(AC63="Muy Alta",AE63="Leve"),AND(AC63="Muy Alta",AE63="Menor"),AND(AC63="Muy Alta",AE63="Moderado"),AND(AC63="Muy Alta",AE63="Mayor")),"Alto",IF(OR(AND(AC63="Muy Baja",AE63="Catastrófico"),AND(AC63="Baja",AE63="Catastrófico"),AND(AC63="Media",AE63="Catastrófico"),AND(AC63="Alta",AE63="Catastrófico"),AND(AC63="Muy Alta",AE63="Catastrófico")),"Extremo","")))),"")</f>
        <v>Moderado</v>
      </c>
      <c r="AH63" s="38" t="s">
        <v>70</v>
      </c>
      <c r="AI63" s="88" t="s">
        <v>455</v>
      </c>
      <c r="AJ63" s="19" t="s">
        <v>456</v>
      </c>
      <c r="AK63" s="40">
        <v>45987</v>
      </c>
      <c r="AL63" s="40">
        <v>45988</v>
      </c>
      <c r="AM63" s="392" t="s">
        <v>457</v>
      </c>
      <c r="AN63" s="41" t="s">
        <v>74</v>
      </c>
      <c r="AO63" s="192"/>
      <c r="AP63" s="81"/>
    </row>
    <row r="64" spans="1:42" ht="117.75" customHeight="1">
      <c r="A64" s="230" t="s">
        <v>458</v>
      </c>
      <c r="B64" s="234" t="s">
        <v>125</v>
      </c>
      <c r="C64" s="234" t="s">
        <v>459</v>
      </c>
      <c r="D64" s="234" t="s">
        <v>460</v>
      </c>
      <c r="E64" s="234" t="s">
        <v>461</v>
      </c>
      <c r="F64" s="234" t="s">
        <v>58</v>
      </c>
      <c r="G64" s="249">
        <v>300</v>
      </c>
      <c r="H64" s="251" t="str">
        <f>IF(G64&lt;=0,"",IF(G64&lt;=2,"Muy Baja",IF(G64&lt;=24,"Baja",IF(G64&lt;=500,"Media",IF(G64&lt;=5000,"Alta","Muy Alta")))))</f>
        <v>Media</v>
      </c>
      <c r="I64" s="253">
        <f>IF(H64="","",IF(H64="Muy Baja",0.2,IF(H64="Baja",0.4,IF(H64="Media",0.6,IF(H64="Alta",0.8,IF(H64="Muy Alta",1,))))))</f>
        <v>0.6</v>
      </c>
      <c r="J64" s="362" t="s">
        <v>59</v>
      </c>
      <c r="K64" s="253" t="str">
        <f>IF(NOT(ISERROR(MATCH(J64,'[2]Tabla Impacto'!$B$221:$B$223,0))),'[2]Tabla Impacto'!$F$223&amp;"Por favor no seleccionar los criterios de impacto(Afectación Económica o presupuestal y Pérdida Reputacional)",J64)</f>
        <v xml:space="preserve">     El riesgo afecta la imagen de la entidad con algunos usuarios de relevancia frente al logro de los objetivos</v>
      </c>
      <c r="L64" s="251" t="str">
        <f>IF(OR(K64='[2]Tabla Impacto'!$C$11,K64='[2]Tabla Impacto'!$D$11),"Leve",IF(OR(K64='[2]Tabla Impacto'!$C$12,K64='[2]Tabla Impacto'!$D$12),"Menor",IF(OR(K64='[2]Tabla Impacto'!$C$13,K64='[2]Tabla Impacto'!$D$13),"Moderado",IF(OR(K64='[2]Tabla Impacto'!$C$14,K64='[2]Tabla Impacto'!$D$14),"Mayor",IF(OR(K64='[2]Tabla Impacto'!$C$15,K64='[2]Tabla Impacto'!$D$15),"Catastrófico","")))))</f>
        <v>Moderado</v>
      </c>
      <c r="M64" s="253">
        <f>IF(L64="","",IF(L64="Leve",0.2,IF(L64="Menor",0.4,IF(L64="Moderado",0.6,IF(L64="Mayor",0.8,IF(L64="Catastrófico",1,))))))</f>
        <v>0.6</v>
      </c>
      <c r="N64" s="274"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Moderado</v>
      </c>
      <c r="O64" s="276">
        <v>1</v>
      </c>
      <c r="P64" s="279" t="s">
        <v>462</v>
      </c>
      <c r="Q64" s="45"/>
      <c r="R64" s="45" t="s">
        <v>463</v>
      </c>
      <c r="S64" s="45" t="s">
        <v>464</v>
      </c>
      <c r="T64" s="45" t="s">
        <v>454</v>
      </c>
      <c r="U64" s="265" t="str">
        <f>IF(OR(V64="Preventivo",V64="Detectivo"),"Probabilidad",IF(V64="Correctivo","Impacto",""))</f>
        <v>Probabilidad</v>
      </c>
      <c r="V64" s="268" t="s">
        <v>65</v>
      </c>
      <c r="W64" s="268" t="s">
        <v>66</v>
      </c>
      <c r="X64" s="271" t="str">
        <f>IF(AND(V64="Preventivo",W64="Automático"),"50%",IF(AND(V64="Preventivo",W64="Manual"),"40%",IF(AND(V64="Detectivo",W64="Automático"),"40%",IF(AND(V64="Detectivo",W64="Manual"),"30%",IF(AND(V64="Correctivo",W64="Automático"),"35%",IF(AND(V64="Correctivo",W64="Manual"),"25%",""))))))</f>
        <v>40%</v>
      </c>
      <c r="Y64" s="268" t="s">
        <v>67</v>
      </c>
      <c r="Z64" s="268" t="s">
        <v>68</v>
      </c>
      <c r="AA64" s="268" t="s">
        <v>69</v>
      </c>
      <c r="AB64" s="293">
        <f>IFERROR(IF(U64="Probabilidad",(I64-(+I64*X64)),IF(U64="Impacto",I64,"")),"")</f>
        <v>0.36</v>
      </c>
      <c r="AC64" s="282" t="str">
        <f>IFERROR(IF(AB64="","",IF(AB64&lt;=0.2,"Muy Baja",IF(AB64&lt;=0.4,"Baja",IF(AB64&lt;=0.6,"Media",IF(AB64&lt;=0.8,"Alta","Muy Alta"))))),"")</f>
        <v>Baja</v>
      </c>
      <c r="AD64" s="271">
        <f>+AB64</f>
        <v>0.36</v>
      </c>
      <c r="AE64" s="282" t="str">
        <f>IFERROR(IF(AF64="","",IF(AF64&lt;=0.2,"Leve",IF(AF64&lt;=0.4,"Menor",IF(AF64&lt;=0.6,"Moderado",IF(AF64&lt;=0.8,"Mayor","Catastrófico"))))),"")</f>
        <v>Moderado</v>
      </c>
      <c r="AF64" s="271">
        <f>IFERROR(IF(U64="Impacto",(M64-(+M64*X64)),IF(U64="Probabilidad",M64,"")),"")</f>
        <v>0.6</v>
      </c>
      <c r="AG64" s="285" t="str">
        <f>IFERROR(IF(OR(AND(AC64="Muy Baja",AE64="Leve"),AND(AC64="Muy Baja",AE64="Menor"),AND(AC64="Baja",AE64="Leve")),"Bajo",IF(OR(AND(AC64="Muy baja",AE64="Moderado"),AND(AC64="Baja",AE64="Menor"),AND(AC64="Baja",AE64="Moderado"),AND(AC64="Media",AE64="Leve"),AND(AC64="Media",AE64="Menor"),AND(AC64="Media",AE64="Moderado"),AND(AC64="Alta",AE64="Leve"),AND(AC64="Alta",AE64="Menor")),"Moderado",IF(OR(AND(AC64="Muy Baja",AE64="Mayor"),AND(AC64="Baja",AE64="Mayor"),AND(AC64="Media",AE64="Mayor"),AND(AC64="Alta",AE64="Moderado"),AND(AC64="Alta",AE64="Mayor"),AND(AC64="Muy Alta",AE64="Leve"),AND(AC64="Muy Alta",AE64="Menor"),AND(AC64="Muy Alta",AE64="Moderado"),AND(AC64="Muy Alta",AE64="Mayor")),"Alto",IF(OR(AND(AC64="Muy Baja",AE64="Catastrófico"),AND(AC64="Baja",AE64="Catastrófico"),AND(AC64="Media",AE64="Catastrófico"),AND(AC64="Alta",AE64="Catastrófico"),AND(AC64="Muy Alta",AE64="Catastrófico")),"Extremo","")))),"")</f>
        <v>Moderado</v>
      </c>
      <c r="AH64" s="268" t="s">
        <v>70</v>
      </c>
      <c r="AI64" s="88" t="s">
        <v>465</v>
      </c>
      <c r="AJ64" s="193" t="s">
        <v>466</v>
      </c>
      <c r="AK64" s="40">
        <v>45987</v>
      </c>
      <c r="AL64" s="40">
        <v>45988</v>
      </c>
      <c r="AM64" s="392" t="s">
        <v>467</v>
      </c>
      <c r="AN64" s="41" t="s">
        <v>74</v>
      </c>
      <c r="AO64" s="192"/>
      <c r="AP64" s="81"/>
    </row>
    <row r="65" spans="1:42" ht="111" customHeight="1">
      <c r="A65" s="231"/>
      <c r="B65" s="235"/>
      <c r="C65" s="235"/>
      <c r="D65" s="235"/>
      <c r="E65" s="235"/>
      <c r="F65" s="235"/>
      <c r="G65" s="250"/>
      <c r="H65" s="252"/>
      <c r="I65" s="254"/>
      <c r="J65" s="363"/>
      <c r="K65" s="254">
        <f>IF(NOT(ISERROR(MATCH(J65,_xlfn.ANCHORARRAY(#REF!),0))),#REF!&amp;"Por favor no seleccionar los criterios de impacto",J65)</f>
        <v>0</v>
      </c>
      <c r="L65" s="252"/>
      <c r="M65" s="254"/>
      <c r="N65" s="275"/>
      <c r="O65" s="278"/>
      <c r="P65" s="281"/>
      <c r="Q65" s="83"/>
      <c r="R65" s="83"/>
      <c r="S65" s="83"/>
      <c r="T65" s="45" t="s">
        <v>454</v>
      </c>
      <c r="U65" s="267"/>
      <c r="V65" s="270"/>
      <c r="W65" s="270"/>
      <c r="X65" s="273"/>
      <c r="Y65" s="270"/>
      <c r="Z65" s="270"/>
      <c r="AA65" s="270"/>
      <c r="AB65" s="295"/>
      <c r="AC65" s="284"/>
      <c r="AD65" s="273"/>
      <c r="AE65" s="284"/>
      <c r="AF65" s="273"/>
      <c r="AG65" s="287"/>
      <c r="AH65" s="270"/>
      <c r="AI65" s="88" t="s">
        <v>468</v>
      </c>
      <c r="AJ65" s="97" t="s">
        <v>469</v>
      </c>
      <c r="AK65" s="40">
        <v>45987</v>
      </c>
      <c r="AL65" s="40">
        <v>45988</v>
      </c>
      <c r="AM65" s="398" t="s">
        <v>470</v>
      </c>
      <c r="AN65" s="41" t="s">
        <v>74</v>
      </c>
      <c r="AO65" s="192"/>
      <c r="AP65" s="81"/>
    </row>
    <row r="66" spans="1:42" ht="64.5" customHeight="1">
      <c r="A66" s="230" t="s">
        <v>471</v>
      </c>
      <c r="B66" s="234" t="s">
        <v>125</v>
      </c>
      <c r="C66" s="234" t="s">
        <v>472</v>
      </c>
      <c r="D66" s="234" t="s">
        <v>473</v>
      </c>
      <c r="E66" s="234" t="s">
        <v>474</v>
      </c>
      <c r="F66" s="234" t="s">
        <v>58</v>
      </c>
      <c r="G66" s="249">
        <v>24</v>
      </c>
      <c r="H66" s="251" t="str">
        <f>IF(G66&lt;=0,"",IF(G66&lt;=2,"Muy Baja",IF(G66&lt;=24,"Baja",IF(G66&lt;=500,"Media",IF(G66&lt;=5000,"Alta","Muy Alta")))))</f>
        <v>Baja</v>
      </c>
      <c r="I66" s="253">
        <f>IF(H66="","",IF(H66="Muy Baja",0.2,IF(H66="Baja",0.4,IF(H66="Media",0.6,IF(H66="Alta",0.8,IF(H66="Muy Alta",1,))))))</f>
        <v>0.4</v>
      </c>
      <c r="J66" s="362" t="s">
        <v>80</v>
      </c>
      <c r="K66" s="253" t="str">
        <f>IF(NOT(ISERROR(MATCH(J66,'[2]Tabla Impacto'!$B$221:$B$223,0))),'[2]Tabla Impacto'!$F$223&amp;"Por favor no seleccionar los criterios de impacto(Afectación Económica o presupuestal y Pérdida Reputacional)",J66)</f>
        <v xml:space="preserve">     El riesgo afecta la imagen de alguna área de la organización</v>
      </c>
      <c r="L66" s="251" t="str">
        <f>IF(OR(K66='[2]Tabla Impacto'!$C$11,K66='[2]Tabla Impacto'!$D$11),"Leve",IF(OR(K66='[2]Tabla Impacto'!$C$12,K66='[2]Tabla Impacto'!$D$12),"Menor",IF(OR(K66='[2]Tabla Impacto'!$C$13,K66='[2]Tabla Impacto'!$D$13),"Moderado",IF(OR(K66='[2]Tabla Impacto'!$C$14,K66='[2]Tabla Impacto'!$D$14),"Mayor",IF(OR(K66='[2]Tabla Impacto'!$C$15,K66='[2]Tabla Impacto'!$D$15),"Catastrófico","")))))</f>
        <v>Leve</v>
      </c>
      <c r="M66" s="253">
        <f>IF(L66="","",IF(L66="Leve",0.2,IF(L66="Menor",0.4,IF(L66="Moderado",0.6,IF(L66="Mayor",0.8,IF(L66="Catastrófico",1,))))))</f>
        <v>0.2</v>
      </c>
      <c r="N66" s="274"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Bajo</v>
      </c>
      <c r="O66" s="78">
        <v>1</v>
      </c>
      <c r="P66" s="45" t="s">
        <v>475</v>
      </c>
      <c r="Q66" s="45"/>
      <c r="R66" s="45" t="s">
        <v>476</v>
      </c>
      <c r="S66" s="45" t="s">
        <v>477</v>
      </c>
      <c r="T66" s="188" t="s">
        <v>478</v>
      </c>
      <c r="U66" s="47" t="str">
        <f>IF(OR(V66="Preventivo",V66="Detectivo"),"Probabilidad",IF(V66="Correctivo","Impacto",""))</f>
        <v>Probabilidad</v>
      </c>
      <c r="V66" s="38" t="s">
        <v>65</v>
      </c>
      <c r="W66" s="38" t="s">
        <v>66</v>
      </c>
      <c r="X66" s="36" t="str">
        <f>IF(AND(V66="Preventivo",W66="Automático"),"50%",IF(AND(V66="Preventivo",W66="Manual"),"40%",IF(AND(V66="Detectivo",W66="Automático"),"40%",IF(AND(V66="Detectivo",W66="Manual"),"30%",IF(AND(V66="Correctivo",W66="Automático"),"35%",IF(AND(V66="Correctivo",W66="Manual"),"25%",""))))))</f>
        <v>40%</v>
      </c>
      <c r="Y66" s="38" t="s">
        <v>479</v>
      </c>
      <c r="Z66" s="38" t="s">
        <v>115</v>
      </c>
      <c r="AA66" s="38" t="s">
        <v>279</v>
      </c>
      <c r="AB66" s="79">
        <f>IFERROR(IF(U66="Probabilidad",(I66-(+I66*X66)),IF(U66="Impacto",I66,"")),"")</f>
        <v>0.24</v>
      </c>
      <c r="AC66" s="51" t="str">
        <f>IFERROR(IF(AB66="","",IF(AB66&lt;=0.2,"Muy Baja",IF(AB66&lt;=0.4,"Baja",IF(AB66&lt;=0.6,"Media",IF(AB66&lt;=0.8,"Alta","Muy Alta"))))),"")</f>
        <v>Baja</v>
      </c>
      <c r="AD66" s="36">
        <f>+AB66</f>
        <v>0.24</v>
      </c>
      <c r="AE66" s="51" t="str">
        <f>IFERROR(IF(AF66="","",IF(AF66&lt;=0.2,"Leve",IF(AF66&lt;=0.4,"Menor",IF(AF66&lt;=0.6,"Moderado",IF(AF66&lt;=0.8,"Mayor","Catastrófico"))))),"")</f>
        <v>Leve</v>
      </c>
      <c r="AF66" s="36">
        <f>IFERROR(IF(U66="Impacto",(M66-(+M66*X66)),IF(U66="Probabilidad",M66,"")),"")</f>
        <v>0.2</v>
      </c>
      <c r="AG66" s="52" t="str">
        <f>IFERROR(IF(OR(AND(AC66="Muy Baja",AE66="Leve"),AND(AC66="Muy Baja",AE66="Menor"),AND(AC66="Baja",AE66="Leve")),"Bajo",IF(OR(AND(AC66="Muy baja",AE66="Moderado"),AND(AC66="Baja",AE66="Menor"),AND(AC66="Baja",AE66="Moderado"),AND(AC66="Media",AE66="Leve"),AND(AC66="Media",AE66="Menor"),AND(AC66="Media",AE66="Moderado"),AND(AC66="Alta",AE66="Leve"),AND(AC66="Alta",AE66="Menor")),"Moderado",IF(OR(AND(AC66="Muy Baja",AE66="Mayor"),AND(AC66="Baja",AE66="Mayor"),AND(AC66="Media",AE66="Mayor"),AND(AC66="Alta",AE66="Moderado"),AND(AC66="Alta",AE66="Mayor"),AND(AC66="Muy Alta",AE66="Leve"),AND(AC66="Muy Alta",AE66="Menor"),AND(AC66="Muy Alta",AE66="Moderado"),AND(AC66="Muy Alta",AE66="Mayor")),"Alto",IF(OR(AND(AC66="Muy Baja",AE66="Catastrófico"),AND(AC66="Baja",AE66="Catastrófico"),AND(AC66="Media",AE66="Catastrófico"),AND(AC66="Alta",AE66="Catastrófico"),AND(AC66="Muy Alta",AE66="Catastrófico")),"Extremo","")))),"")</f>
        <v>Bajo</v>
      </c>
      <c r="AH66" s="268" t="s">
        <v>241</v>
      </c>
      <c r="AI66" s="315" t="s">
        <v>480</v>
      </c>
      <c r="AJ66" s="232" t="s">
        <v>480</v>
      </c>
      <c r="AK66" s="310" t="s">
        <v>480</v>
      </c>
      <c r="AL66" s="310" t="s">
        <v>480</v>
      </c>
      <c r="AM66" s="402" t="s">
        <v>481</v>
      </c>
      <c r="AN66" s="390" t="s">
        <v>74</v>
      </c>
      <c r="AO66" s="192"/>
      <c r="AP66" s="81"/>
    </row>
    <row r="67" spans="1:42" ht="63.75" customHeight="1">
      <c r="A67" s="231"/>
      <c r="B67" s="235"/>
      <c r="C67" s="235"/>
      <c r="D67" s="235"/>
      <c r="E67" s="235"/>
      <c r="F67" s="235"/>
      <c r="G67" s="250"/>
      <c r="H67" s="252"/>
      <c r="I67" s="254"/>
      <c r="J67" s="363"/>
      <c r="K67" s="254">
        <f>IF(NOT(ISERROR(MATCH(J67,_xlfn.ANCHORARRAY(#REF!),0))),#REF!&amp;"Por favor no seleccionar los criterios de impacto",J67)</f>
        <v>0</v>
      </c>
      <c r="L67" s="252"/>
      <c r="M67" s="254"/>
      <c r="N67" s="275"/>
      <c r="O67" s="27">
        <v>2</v>
      </c>
      <c r="P67" s="188" t="s">
        <v>482</v>
      </c>
      <c r="Q67" s="188"/>
      <c r="R67" s="188" t="s">
        <v>483</v>
      </c>
      <c r="S67" s="188" t="s">
        <v>484</v>
      </c>
      <c r="T67" s="188" t="s">
        <v>478</v>
      </c>
      <c r="U67" s="31" t="str">
        <f>IF(OR(V67="Preventivo",V67="Detectivo"),"Probabilidad",IF(V67="Correctivo","Impacto",""))</f>
        <v>Probabilidad</v>
      </c>
      <c r="V67" s="32" t="s">
        <v>65</v>
      </c>
      <c r="W67" s="32" t="s">
        <v>66</v>
      </c>
      <c r="X67" s="33" t="str">
        <f>IF(AND(V67="Preventivo",W67="Automático"),"50%",IF(AND(V67="Preventivo",W67="Manual"),"40%",IF(AND(V67="Detectivo",W67="Automático"),"40%",IF(AND(V67="Detectivo",W67="Manual"),"30%",IF(AND(V67="Correctivo",W67="Automático"),"35%",IF(AND(V67="Correctivo",W67="Manual"),"25%",""))))))</f>
        <v>40%</v>
      </c>
      <c r="Y67" s="32" t="s">
        <v>67</v>
      </c>
      <c r="Z67" s="32" t="s">
        <v>115</v>
      </c>
      <c r="AA67" s="32" t="s">
        <v>69</v>
      </c>
      <c r="AB67" s="34">
        <f>IFERROR(IF(AND(U66="Probabilidad",U67="Probabilidad"),(AD66-(+AD66*X67)),IF(U66="Probabilidad",(I66-(+I66*X67)),IF(U67="Impacto",AD66,""))),"")</f>
        <v>0.14399999999999999</v>
      </c>
      <c r="AC67" s="35" t="str">
        <f>IFERROR(IF(AB67="","",IF(AB67&lt;=0.2,"Muy Baja",IF(AB67&lt;=0.4,"Baja",IF(AB67&lt;=0.6,"Media",IF(AB67&lt;=0.8,"Alta","Muy Alta"))))),"")</f>
        <v>Muy Baja</v>
      </c>
      <c r="AD67" s="36">
        <f>+AB67</f>
        <v>0.14399999999999999</v>
      </c>
      <c r="AE67" s="35" t="str">
        <f>IFERROR(IF(AF67="","",IF(AF67&lt;=0.2,"Leve",IF(AF67&lt;=0.4,"Menor",IF(AF67&lt;=0.6,"Moderado",IF(AF67&lt;=0.8,"Mayor","Catastrófico"))))),"")</f>
        <v>Leve</v>
      </c>
      <c r="AF67" s="36">
        <f>IFERROR(IF(AND(U66="Impacto",U67="Impacto"),(AF66-(+AF66*X67)),IF(U67="Impacto",(#REF!-(+#REF!*X67)),IF(U67="Probabilidad",AF66,""))),"")</f>
        <v>0.2</v>
      </c>
      <c r="AG67" s="37" t="str">
        <f>IFERROR(IF(OR(AND(AC67="Muy Baja",AE67="Leve"),AND(AC67="Muy Baja",AE67="Menor"),AND(AC67="Baja",AE67="Leve")),"Bajo",IF(OR(AND(AC67="Muy baja",AE67="Moderado"),AND(AC67="Baja",AE67="Menor"),AND(AC67="Baja",AE67="Moderado"),AND(AC67="Media",AE67="Leve"),AND(AC67="Media",AE67="Menor"),AND(AC67="Media",AE67="Moderado"),AND(AC67="Alta",AE67="Leve"),AND(AC67="Alta",AE67="Menor")),"Moderado",IF(OR(AND(AC67="Muy Baja",AE67="Mayor"),AND(AC67="Baja",AE67="Mayor"),AND(AC67="Media",AE67="Mayor"),AND(AC67="Alta",AE67="Moderado"),AND(AC67="Alta",AE67="Mayor"),AND(AC67="Muy Alta",AE67="Leve"),AND(AC67="Muy Alta",AE67="Menor"),AND(AC67="Muy Alta",AE67="Moderado"),AND(AC67="Muy Alta",AE67="Mayor")),"Alto",IF(OR(AND(AC67="Muy Baja",AE67="Catastrófico"),AND(AC67="Baja",AE67="Catastrófico"),AND(AC67="Media",AE67="Catastrófico"),AND(AC67="Alta",AE67="Catastrófico"),AND(AC67="Muy Alta",AE67="Catastrófico")),"Extremo","")))),"")</f>
        <v>Bajo</v>
      </c>
      <c r="AH67" s="270"/>
      <c r="AI67" s="384"/>
      <c r="AJ67" s="305"/>
      <c r="AK67" s="340"/>
      <c r="AL67" s="340"/>
      <c r="AM67" s="403"/>
      <c r="AN67" s="391"/>
      <c r="AO67" s="192"/>
      <c r="AP67" s="81"/>
    </row>
    <row r="68" spans="1:42" ht="15">
      <c r="J68" s="195"/>
      <c r="AI68" s="197"/>
      <c r="AJ68" s="194"/>
      <c r="AK68" s="198"/>
    </row>
    <row r="69" spans="1:42">
      <c r="J69" s="195"/>
    </row>
    <row r="70" spans="1:42">
      <c r="J70" s="195"/>
    </row>
    <row r="71" spans="1:42">
      <c r="J71" s="195"/>
    </row>
    <row r="72" spans="1:42">
      <c r="J72" s="195"/>
    </row>
    <row r="73" spans="1:42">
      <c r="J73" s="195"/>
    </row>
    <row r="74" spans="1:42">
      <c r="J74" s="195"/>
    </row>
    <row r="75" spans="1:42">
      <c r="J75" s="195"/>
    </row>
    <row r="76" spans="1:42">
      <c r="J76" s="195"/>
    </row>
    <row r="77" spans="1:42">
      <c r="J77" s="195"/>
    </row>
    <row r="78" spans="1:42">
      <c r="J78" s="195"/>
    </row>
    <row r="79" spans="1:42">
      <c r="J79" s="195"/>
    </row>
    <row r="80" spans="1:42">
      <c r="J80" s="195"/>
    </row>
    <row r="81" spans="10:10">
      <c r="J81" s="195"/>
    </row>
    <row r="82" spans="10:10">
      <c r="J82" s="195"/>
    </row>
    <row r="83" spans="10:10">
      <c r="J83" s="195"/>
    </row>
    <row r="84" spans="10:10">
      <c r="J84" s="195"/>
    </row>
    <row r="85" spans="10:10">
      <c r="J85" s="195"/>
    </row>
    <row r="86" spans="10:10">
      <c r="J86" s="195"/>
    </row>
    <row r="87" spans="10:10">
      <c r="J87" s="195"/>
    </row>
    <row r="88" spans="10:10">
      <c r="J88" s="195"/>
    </row>
    <row r="89" spans="10:10">
      <c r="J89" s="195"/>
    </row>
    <row r="90" spans="10:10">
      <c r="J90" s="195"/>
    </row>
    <row r="91" spans="10:10">
      <c r="J91" s="195"/>
    </row>
    <row r="92" spans="10:10">
      <c r="J92" s="195"/>
    </row>
    <row r="93" spans="10:10">
      <c r="J93" s="195"/>
    </row>
    <row r="94" spans="10:10">
      <c r="J94" s="195"/>
    </row>
    <row r="95" spans="10:10">
      <c r="J95" s="195"/>
    </row>
    <row r="96" spans="10:10">
      <c r="J96" s="195"/>
    </row>
    <row r="97" spans="10:10">
      <c r="J97" s="195"/>
    </row>
    <row r="98" spans="10:10">
      <c r="J98" s="195"/>
    </row>
    <row r="99" spans="10:10">
      <c r="J99" s="195"/>
    </row>
    <row r="100" spans="10:10">
      <c r="J100" s="195"/>
    </row>
    <row r="101" spans="10:10">
      <c r="J101" s="195"/>
    </row>
    <row r="102" spans="10:10">
      <c r="J102" s="195"/>
    </row>
    <row r="103" spans="10:10">
      <c r="J103" s="195"/>
    </row>
    <row r="104" spans="10:10">
      <c r="J104" s="195"/>
    </row>
    <row r="105" spans="10:10">
      <c r="J105" s="195"/>
    </row>
    <row r="106" spans="10:10">
      <c r="J106" s="195"/>
    </row>
    <row r="107" spans="10:10">
      <c r="J107" s="195"/>
    </row>
    <row r="108" spans="10:10">
      <c r="J108" s="195"/>
    </row>
    <row r="109" spans="10:10">
      <c r="J109" s="195"/>
    </row>
    <row r="110" spans="10:10">
      <c r="J110" s="195"/>
    </row>
    <row r="111" spans="10:10">
      <c r="J111" s="195"/>
    </row>
    <row r="112" spans="10:10">
      <c r="J112" s="195"/>
    </row>
    <row r="113" spans="10:10">
      <c r="J113" s="195"/>
    </row>
    <row r="114" spans="10:10">
      <c r="J114" s="195"/>
    </row>
    <row r="115" spans="10:10">
      <c r="J115" s="195"/>
    </row>
    <row r="116" spans="10:10">
      <c r="J116" s="195"/>
    </row>
    <row r="117" spans="10:10">
      <c r="J117" s="195"/>
    </row>
    <row r="118" spans="10:10">
      <c r="J118" s="195"/>
    </row>
    <row r="119" spans="10:10">
      <c r="J119" s="195"/>
    </row>
    <row r="120" spans="10:10">
      <c r="J120" s="195"/>
    </row>
    <row r="121" spans="10:10">
      <c r="J121" s="195"/>
    </row>
    <row r="122" spans="10:10">
      <c r="J122" s="195"/>
    </row>
    <row r="123" spans="10:10">
      <c r="J123" s="195"/>
    </row>
    <row r="124" spans="10:10">
      <c r="J124" s="195"/>
    </row>
    <row r="125" spans="10:10">
      <c r="J125" s="195"/>
    </row>
    <row r="126" spans="10:10">
      <c r="J126" s="195"/>
    </row>
    <row r="127" spans="10:10">
      <c r="J127" s="195"/>
    </row>
    <row r="128" spans="10:10">
      <c r="J128" s="195"/>
    </row>
    <row r="129" spans="10:10">
      <c r="J129" s="195"/>
    </row>
    <row r="130" spans="10:10">
      <c r="J130" s="195"/>
    </row>
    <row r="131" spans="10:10">
      <c r="J131" s="195"/>
    </row>
    <row r="132" spans="10:10">
      <c r="J132" s="195"/>
    </row>
    <row r="133" spans="10:10">
      <c r="J133" s="195"/>
    </row>
    <row r="134" spans="10:10">
      <c r="J134" s="195"/>
    </row>
    <row r="135" spans="10:10">
      <c r="J135" s="195"/>
    </row>
    <row r="136" spans="10:10">
      <c r="J136" s="195"/>
    </row>
    <row r="137" spans="10:10">
      <c r="J137" s="195"/>
    </row>
    <row r="138" spans="10:10">
      <c r="J138" s="195"/>
    </row>
    <row r="139" spans="10:10">
      <c r="J139" s="195"/>
    </row>
    <row r="140" spans="10:10">
      <c r="J140" s="195"/>
    </row>
    <row r="141" spans="10:10">
      <c r="J141" s="195"/>
    </row>
    <row r="142" spans="10:10">
      <c r="J142" s="195"/>
    </row>
    <row r="143" spans="10:10">
      <c r="J143" s="195"/>
    </row>
    <row r="144" spans="10:10">
      <c r="J144" s="195"/>
    </row>
    <row r="145" spans="10:10">
      <c r="J145" s="195"/>
    </row>
    <row r="146" spans="10:10">
      <c r="J146" s="195"/>
    </row>
    <row r="147" spans="10:10">
      <c r="J147" s="195"/>
    </row>
    <row r="148" spans="10:10">
      <c r="J148" s="195"/>
    </row>
    <row r="149" spans="10:10">
      <c r="J149" s="195"/>
    </row>
    <row r="150" spans="10:10">
      <c r="J150" s="195"/>
    </row>
    <row r="151" spans="10:10">
      <c r="J151" s="195"/>
    </row>
    <row r="152" spans="10:10">
      <c r="J152" s="195"/>
    </row>
    <row r="153" spans="10:10">
      <c r="J153" s="195"/>
    </row>
    <row r="154" spans="10:10">
      <c r="J154" s="195"/>
    </row>
    <row r="155" spans="10:10">
      <c r="J155" s="195"/>
    </row>
    <row r="156" spans="10:10">
      <c r="J156" s="195"/>
    </row>
    <row r="157" spans="10:10">
      <c r="J157" s="195"/>
    </row>
    <row r="158" spans="10:10">
      <c r="J158" s="195"/>
    </row>
    <row r="159" spans="10:10">
      <c r="J159" s="195"/>
    </row>
    <row r="160" spans="10:10">
      <c r="J160" s="195"/>
    </row>
    <row r="161" spans="10:10">
      <c r="J161" s="195"/>
    </row>
    <row r="162" spans="10:10">
      <c r="J162" s="195"/>
    </row>
    <row r="163" spans="10:10">
      <c r="J163" s="195"/>
    </row>
    <row r="164" spans="10:10">
      <c r="J164" s="195"/>
    </row>
  </sheetData>
  <autoFilter ref="A14:AN19" xr:uid="{00000000-0009-0000-0000-000004000000}">
    <filterColumn colId="0" showButton="0"/>
    <filterColumn colId="1" showButton="0"/>
    <filterColumn colId="2" showButton="0"/>
    <filterColumn colId="3" showButton="0"/>
    <filterColumn colId="4" showButton="0"/>
    <filterColumn colId="5" showButton="0"/>
    <filterColumn colId="7" showButton="0"/>
    <filterColumn colId="8" showButton="0"/>
    <filterColumn colId="9" showButton="0"/>
    <filterColumn colId="10" showButton="0"/>
    <filterColumn colId="11" showButton="0"/>
    <filterColumn colId="12"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7"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39" showButton="0"/>
  </autoFilter>
  <dataConsolidate/>
  <mergeCells count="370">
    <mergeCell ref="AL66:AL67"/>
    <mergeCell ref="AM66:AM67"/>
    <mergeCell ref="AN66:AN67"/>
    <mergeCell ref="M66:M67"/>
    <mergeCell ref="N66:N67"/>
    <mergeCell ref="AH66:AH67"/>
    <mergeCell ref="AI66:AI67"/>
    <mergeCell ref="AJ66:AJ67"/>
    <mergeCell ref="AK66:AK67"/>
    <mergeCell ref="G66:G67"/>
    <mergeCell ref="H66:H67"/>
    <mergeCell ref="I66:I67"/>
    <mergeCell ref="J66:J67"/>
    <mergeCell ref="K66:K67"/>
    <mergeCell ref="L66:L67"/>
    <mergeCell ref="A66:A67"/>
    <mergeCell ref="B66:B67"/>
    <mergeCell ref="C66:C67"/>
    <mergeCell ref="D66:D67"/>
    <mergeCell ref="E66:E67"/>
    <mergeCell ref="F66:F67"/>
    <mergeCell ref="AD64:AD65"/>
    <mergeCell ref="AE64:AE65"/>
    <mergeCell ref="AF64:AF65"/>
    <mergeCell ref="AG64:AG65"/>
    <mergeCell ref="AH64:AH65"/>
    <mergeCell ref="W64:W65"/>
    <mergeCell ref="X64:X65"/>
    <mergeCell ref="Y64:Y65"/>
    <mergeCell ref="Z64:Z65"/>
    <mergeCell ref="AA64:AA65"/>
    <mergeCell ref="AB64:AB65"/>
    <mergeCell ref="AI59:AI60"/>
    <mergeCell ref="AJ59:AJ60"/>
    <mergeCell ref="AK59:AK60"/>
    <mergeCell ref="Z59:Z60"/>
    <mergeCell ref="AA59:AA60"/>
    <mergeCell ref="AB59:AB60"/>
    <mergeCell ref="AC59:AC60"/>
    <mergeCell ref="AD59:AD60"/>
    <mergeCell ref="AE59:AE60"/>
    <mergeCell ref="A64:A65"/>
    <mergeCell ref="B64:B65"/>
    <mergeCell ref="C64:C65"/>
    <mergeCell ref="D64:D65"/>
    <mergeCell ref="E64:E65"/>
    <mergeCell ref="F64:F65"/>
    <mergeCell ref="AF59:AF60"/>
    <mergeCell ref="AG59:AG60"/>
    <mergeCell ref="AH59:AH60"/>
    <mergeCell ref="T59:T60"/>
    <mergeCell ref="U59:U60"/>
    <mergeCell ref="M64:M65"/>
    <mergeCell ref="N64:N65"/>
    <mergeCell ref="O64:O65"/>
    <mergeCell ref="P64:P65"/>
    <mergeCell ref="U64:U65"/>
    <mergeCell ref="V64:V65"/>
    <mergeCell ref="G64:G65"/>
    <mergeCell ref="H64:H65"/>
    <mergeCell ref="I64:I65"/>
    <mergeCell ref="J64:J65"/>
    <mergeCell ref="K64:K65"/>
    <mergeCell ref="L64:L65"/>
    <mergeCell ref="AC64:AC65"/>
    <mergeCell ref="K59:K60"/>
    <mergeCell ref="L59:L60"/>
    <mergeCell ref="M59:M60"/>
    <mergeCell ref="AM57:AM58"/>
    <mergeCell ref="AN57:AN58"/>
    <mergeCell ref="AO57:AO58"/>
    <mergeCell ref="AI57:AI58"/>
    <mergeCell ref="AJ57:AJ58"/>
    <mergeCell ref="AK57:AK58"/>
    <mergeCell ref="AL57:AL58"/>
    <mergeCell ref="V59:V60"/>
    <mergeCell ref="W59:W60"/>
    <mergeCell ref="X59:X60"/>
    <mergeCell ref="Y59:Y60"/>
    <mergeCell ref="N59:N60"/>
    <mergeCell ref="O59:O60"/>
    <mergeCell ref="P59:P60"/>
    <mergeCell ref="Q59:Q60"/>
    <mergeCell ref="R59:R60"/>
    <mergeCell ref="S59:S60"/>
    <mergeCell ref="AL59:AL60"/>
    <mergeCell ref="AM59:AM60"/>
    <mergeCell ref="AN59:AN60"/>
    <mergeCell ref="AO59:AO60"/>
    <mergeCell ref="A59:A60"/>
    <mergeCell ref="B59:B60"/>
    <mergeCell ref="C59:C60"/>
    <mergeCell ref="D59:D60"/>
    <mergeCell ref="E59:E60"/>
    <mergeCell ref="F59:F60"/>
    <mergeCell ref="G59:G60"/>
    <mergeCell ref="M57:M58"/>
    <mergeCell ref="N57:N58"/>
    <mergeCell ref="G57:G58"/>
    <mergeCell ref="H57:H58"/>
    <mergeCell ref="I57:I58"/>
    <mergeCell ref="J57:J58"/>
    <mergeCell ref="K57:K58"/>
    <mergeCell ref="L57:L58"/>
    <mergeCell ref="A57:A58"/>
    <mergeCell ref="B57:B58"/>
    <mergeCell ref="C57:C58"/>
    <mergeCell ref="D57:D58"/>
    <mergeCell ref="E57:E58"/>
    <mergeCell ref="F57:F58"/>
    <mergeCell ref="H59:H60"/>
    <mergeCell ref="I59:I60"/>
    <mergeCell ref="J59:J60"/>
    <mergeCell ref="O50:O52"/>
    <mergeCell ref="P50:P52"/>
    <mergeCell ref="Q50:Q52"/>
    <mergeCell ref="AD50:AD52"/>
    <mergeCell ref="AE50:AE52"/>
    <mergeCell ref="AF50:AF52"/>
    <mergeCell ref="AG50:AG52"/>
    <mergeCell ref="AH50:AH52"/>
    <mergeCell ref="AO53:AO55"/>
    <mergeCell ref="X50:X52"/>
    <mergeCell ref="Y50:Y52"/>
    <mergeCell ref="Z50:Z52"/>
    <mergeCell ref="AA50:AA52"/>
    <mergeCell ref="AB50:AB52"/>
    <mergeCell ref="AC50:AC52"/>
    <mergeCell ref="AD47:AD49"/>
    <mergeCell ref="AE47:AE49"/>
    <mergeCell ref="AF47:AF49"/>
    <mergeCell ref="Q47:Q49"/>
    <mergeCell ref="F47:F49"/>
    <mergeCell ref="G47:G49"/>
    <mergeCell ref="H47:H49"/>
    <mergeCell ref="I47:I49"/>
    <mergeCell ref="J47:J49"/>
    <mergeCell ref="K47:K49"/>
    <mergeCell ref="L47:L49"/>
    <mergeCell ref="M47:M49"/>
    <mergeCell ref="N47:N49"/>
    <mergeCell ref="O47:O49"/>
    <mergeCell ref="P47:P49"/>
    <mergeCell ref="AB47:AB49"/>
    <mergeCell ref="AC47:AC49"/>
    <mergeCell ref="F50:F52"/>
    <mergeCell ref="G50:G52"/>
    <mergeCell ref="H50:H52"/>
    <mergeCell ref="I50:I52"/>
    <mergeCell ref="J50:J52"/>
    <mergeCell ref="K50:K52"/>
    <mergeCell ref="Y47:Y49"/>
    <mergeCell ref="Z47:Z49"/>
    <mergeCell ref="AA47:AA49"/>
    <mergeCell ref="R47:R49"/>
    <mergeCell ref="S47:S49"/>
    <mergeCell ref="T47:T49"/>
    <mergeCell ref="U47:U49"/>
    <mergeCell ref="V47:V49"/>
    <mergeCell ref="W47:W49"/>
    <mergeCell ref="R50:R52"/>
    <mergeCell ref="S50:S52"/>
    <mergeCell ref="T50:T52"/>
    <mergeCell ref="U50:U52"/>
    <mergeCell ref="V50:V52"/>
    <mergeCell ref="W50:W52"/>
    <mergeCell ref="L50:L52"/>
    <mergeCell ref="M50:M52"/>
    <mergeCell ref="N50:N52"/>
    <mergeCell ref="Q42:Q43"/>
    <mergeCell ref="R42:R43"/>
    <mergeCell ref="S42:S43"/>
    <mergeCell ref="T42:T43"/>
    <mergeCell ref="AO46:AO52"/>
    <mergeCell ref="A47:A49"/>
    <mergeCell ref="B47:B49"/>
    <mergeCell ref="C47:C49"/>
    <mergeCell ref="D47:D49"/>
    <mergeCell ref="E47:E49"/>
    <mergeCell ref="J42:J43"/>
    <mergeCell ref="K42:K43"/>
    <mergeCell ref="L42:L43"/>
    <mergeCell ref="M42:M43"/>
    <mergeCell ref="N42:N43"/>
    <mergeCell ref="O42:O43"/>
    <mergeCell ref="AG47:AG49"/>
    <mergeCell ref="AH47:AH49"/>
    <mergeCell ref="A50:A52"/>
    <mergeCell ref="B50:B52"/>
    <mergeCell ref="C50:C52"/>
    <mergeCell ref="D50:D52"/>
    <mergeCell ref="E50:E52"/>
    <mergeCell ref="X47:X49"/>
    <mergeCell ref="AN37:AN38"/>
    <mergeCell ref="A42:A43"/>
    <mergeCell ref="B42:B43"/>
    <mergeCell ref="C42:C43"/>
    <mergeCell ref="D42:D43"/>
    <mergeCell ref="E42:E43"/>
    <mergeCell ref="F42:F43"/>
    <mergeCell ref="G42:G43"/>
    <mergeCell ref="H42:H43"/>
    <mergeCell ref="I42:I43"/>
    <mergeCell ref="M37:M38"/>
    <mergeCell ref="N37:N38"/>
    <mergeCell ref="AH37:AH38"/>
    <mergeCell ref="AI37:AI38"/>
    <mergeCell ref="AJ37:AJ38"/>
    <mergeCell ref="AM37:AM38"/>
    <mergeCell ref="G37:G38"/>
    <mergeCell ref="H37:H38"/>
    <mergeCell ref="I37:I38"/>
    <mergeCell ref="J37:J38"/>
    <mergeCell ref="K37:K38"/>
    <mergeCell ref="L37:L38"/>
    <mergeCell ref="A37:A38"/>
    <mergeCell ref="B37:B38"/>
    <mergeCell ref="C37:C38"/>
    <mergeCell ref="D37:D38"/>
    <mergeCell ref="E37:E38"/>
    <mergeCell ref="F37:F38"/>
    <mergeCell ref="AE31:AE32"/>
    <mergeCell ref="AF31:AF32"/>
    <mergeCell ref="AG31:AG32"/>
    <mergeCell ref="AH31:AH32"/>
    <mergeCell ref="AK31:AK32"/>
    <mergeCell ref="M31:M32"/>
    <mergeCell ref="N31:N32"/>
    <mergeCell ref="O31:O32"/>
    <mergeCell ref="P31:P32"/>
    <mergeCell ref="Q31:Q32"/>
    <mergeCell ref="R31:R32"/>
    <mergeCell ref="G31:G32"/>
    <mergeCell ref="H31:H32"/>
    <mergeCell ref="I31:I32"/>
    <mergeCell ref="J31:J32"/>
    <mergeCell ref="K31:K32"/>
    <mergeCell ref="L31:L32"/>
    <mergeCell ref="AL31:AL32"/>
    <mergeCell ref="Y31:Y32"/>
    <mergeCell ref="Z31:Z32"/>
    <mergeCell ref="AA31:AA32"/>
    <mergeCell ref="AB31:AB32"/>
    <mergeCell ref="AC31:AC32"/>
    <mergeCell ref="AD31:AD32"/>
    <mergeCell ref="S31:S32"/>
    <mergeCell ref="T31:T32"/>
    <mergeCell ref="U31:U32"/>
    <mergeCell ref="V31:V32"/>
    <mergeCell ref="W31:W32"/>
    <mergeCell ref="X31:X32"/>
    <mergeCell ref="A31:A32"/>
    <mergeCell ref="B31:B32"/>
    <mergeCell ref="C31:C32"/>
    <mergeCell ref="D31:D32"/>
    <mergeCell ref="E31:E32"/>
    <mergeCell ref="F31:F32"/>
    <mergeCell ref="AN27:AN28"/>
    <mergeCell ref="AO27:AO33"/>
    <mergeCell ref="AI29:AI30"/>
    <mergeCell ref="AJ29:AJ30"/>
    <mergeCell ref="AK29:AK30"/>
    <mergeCell ref="AL29:AL30"/>
    <mergeCell ref="AM29:AM30"/>
    <mergeCell ref="AN29:AN30"/>
    <mergeCell ref="AH27:AH30"/>
    <mergeCell ref="AI27:AI28"/>
    <mergeCell ref="AJ27:AJ28"/>
    <mergeCell ref="AK27:AK28"/>
    <mergeCell ref="AL27:AL28"/>
    <mergeCell ref="AM27:AM28"/>
    <mergeCell ref="I27:I30"/>
    <mergeCell ref="J27:J30"/>
    <mergeCell ref="K27:K30"/>
    <mergeCell ref="L27:L30"/>
    <mergeCell ref="M27:M30"/>
    <mergeCell ref="N27:N30"/>
    <mergeCell ref="AO25:AO26"/>
    <mergeCell ref="AP25:AP26"/>
    <mergeCell ref="A27:A30"/>
    <mergeCell ref="B27:B30"/>
    <mergeCell ref="C27:C30"/>
    <mergeCell ref="D27:D30"/>
    <mergeCell ref="E27:E30"/>
    <mergeCell ref="F27:F30"/>
    <mergeCell ref="G27:G30"/>
    <mergeCell ref="H27:H30"/>
    <mergeCell ref="AO21:AO24"/>
    <mergeCell ref="AI22:AI23"/>
    <mergeCell ref="AM22:AM23"/>
    <mergeCell ref="Y21:Y24"/>
    <mergeCell ref="Z21:Z24"/>
    <mergeCell ref="AA21:AA24"/>
    <mergeCell ref="AB21:AB24"/>
    <mergeCell ref="AC21:AC24"/>
    <mergeCell ref="AD21:AD24"/>
    <mergeCell ref="O21:O24"/>
    <mergeCell ref="P21:P24"/>
    <mergeCell ref="Q21:Q24"/>
    <mergeCell ref="R21:R24"/>
    <mergeCell ref="AE21:AE24"/>
    <mergeCell ref="AF21:AF24"/>
    <mergeCell ref="AG21:AG24"/>
    <mergeCell ref="AH21:AH24"/>
    <mergeCell ref="AJ21:AJ24"/>
    <mergeCell ref="G21:G24"/>
    <mergeCell ref="H21:H24"/>
    <mergeCell ref="I21:I24"/>
    <mergeCell ref="J21:J24"/>
    <mergeCell ref="K21:K24"/>
    <mergeCell ref="L21:L24"/>
    <mergeCell ref="AN16:AN17"/>
    <mergeCell ref="AO16:AO17"/>
    <mergeCell ref="AP16:AP17"/>
    <mergeCell ref="AO18:AO19"/>
    <mergeCell ref="AK16:AK17"/>
    <mergeCell ref="AL16:AL17"/>
    <mergeCell ref="AM16:AM17"/>
    <mergeCell ref="J16:J17"/>
    <mergeCell ref="K16:K17"/>
    <mergeCell ref="L16:L17"/>
    <mergeCell ref="S21:S24"/>
    <mergeCell ref="T21:T24"/>
    <mergeCell ref="U21:U24"/>
    <mergeCell ref="V21:V24"/>
    <mergeCell ref="W21:W24"/>
    <mergeCell ref="X21:X24"/>
    <mergeCell ref="M21:M24"/>
    <mergeCell ref="N21:N24"/>
    <mergeCell ref="A21:A24"/>
    <mergeCell ref="B21:B24"/>
    <mergeCell ref="C21:C24"/>
    <mergeCell ref="D21:D24"/>
    <mergeCell ref="E21:E24"/>
    <mergeCell ref="F21:F24"/>
    <mergeCell ref="AH16:AH17"/>
    <mergeCell ref="AI16:AI17"/>
    <mergeCell ref="AJ16:AJ17"/>
    <mergeCell ref="AB16:AB17"/>
    <mergeCell ref="AC16:AC17"/>
    <mergeCell ref="AD16:AD17"/>
    <mergeCell ref="AE16:AE17"/>
    <mergeCell ref="AF16:AF17"/>
    <mergeCell ref="AG16:AG17"/>
    <mergeCell ref="M16:M17"/>
    <mergeCell ref="N16:N17"/>
    <mergeCell ref="O16:O17"/>
    <mergeCell ref="P16:P17"/>
    <mergeCell ref="U16:U17"/>
    <mergeCell ref="V16:AA16"/>
    <mergeCell ref="G16:G17"/>
    <mergeCell ref="H16:H17"/>
    <mergeCell ref="I16:I17"/>
    <mergeCell ref="A16:A17"/>
    <mergeCell ref="B16:B17"/>
    <mergeCell ref="C16:C17"/>
    <mergeCell ref="D16:D17"/>
    <mergeCell ref="E16:E17"/>
    <mergeCell ref="F16:F17"/>
    <mergeCell ref="C8:N8"/>
    <mergeCell ref="O8:U8"/>
    <mergeCell ref="D11:E11"/>
    <mergeCell ref="A12:AN12"/>
    <mergeCell ref="A14:G14"/>
    <mergeCell ref="H14:N14"/>
    <mergeCell ref="O14:AA14"/>
    <mergeCell ref="AB14:AH14"/>
    <mergeCell ref="AI14:AN14"/>
    <mergeCell ref="B15:D15"/>
    <mergeCell ref="E15:AP15"/>
  </mergeCells>
  <conditionalFormatting sqref="H18:H19 AC18:AC19">
    <cfRule type="cellIs" dxfId="186" priority="180" operator="equal">
      <formula>"Media"</formula>
    </cfRule>
    <cfRule type="cellIs" dxfId="185" priority="178" operator="equal">
      <formula>"Muy Alta"</formula>
    </cfRule>
    <cfRule type="cellIs" dxfId="184" priority="179" operator="equal">
      <formula>"Alta"</formula>
    </cfRule>
    <cfRule type="cellIs" dxfId="183" priority="182" operator="equal">
      <formula>"Muy Baja"</formula>
    </cfRule>
    <cfRule type="cellIs" dxfId="182" priority="181" operator="equal">
      <formula>"Baja"</formula>
    </cfRule>
  </conditionalFormatting>
  <conditionalFormatting sqref="H21">
    <cfRule type="cellIs" dxfId="181" priority="94" operator="equal">
      <formula>"Media"</formula>
    </cfRule>
    <cfRule type="cellIs" dxfId="180" priority="95" operator="equal">
      <formula>"Baja"</formula>
    </cfRule>
    <cfRule type="cellIs" dxfId="179" priority="93" operator="equal">
      <formula>"Alta"</formula>
    </cfRule>
    <cfRule type="cellIs" dxfId="178" priority="96" operator="equal">
      <formula>"Muy Baja"</formula>
    </cfRule>
    <cfRule type="cellIs" dxfId="177" priority="92" operator="equal">
      <formula>"Muy Alta"</formula>
    </cfRule>
  </conditionalFormatting>
  <conditionalFormatting sqref="H25:H27">
    <cfRule type="cellIs" dxfId="176" priority="39" operator="equal">
      <formula>"Muy Baja"</formula>
    </cfRule>
    <cfRule type="cellIs" dxfId="175" priority="38" operator="equal">
      <formula>"Baja"</formula>
    </cfRule>
    <cfRule type="cellIs" dxfId="174" priority="37" operator="equal">
      <formula>"Media"</formula>
    </cfRule>
    <cfRule type="cellIs" dxfId="173" priority="36" operator="equal">
      <formula>"Alta"</formula>
    </cfRule>
    <cfRule type="cellIs" dxfId="172" priority="35" operator="equal">
      <formula>"Muy Alta"</formula>
    </cfRule>
  </conditionalFormatting>
  <conditionalFormatting sqref="H31 H33:H37">
    <cfRule type="cellIs" dxfId="171" priority="20" operator="equal">
      <formula>"Muy Alta"</formula>
    </cfRule>
    <cfRule type="cellIs" dxfId="170" priority="21" operator="equal">
      <formula>"Alta"</formula>
    </cfRule>
    <cfRule type="cellIs" dxfId="169" priority="22" operator="equal">
      <formula>"Media"</formula>
    </cfRule>
    <cfRule type="cellIs" dxfId="168" priority="23" operator="equal">
      <formula>"Baja"</formula>
    </cfRule>
    <cfRule type="cellIs" dxfId="167" priority="24" operator="equal">
      <formula>"Muy Baja"</formula>
    </cfRule>
  </conditionalFormatting>
  <conditionalFormatting sqref="H39:H42">
    <cfRule type="cellIs" dxfId="166" priority="64" operator="equal">
      <formula>"Muy Alta"</formula>
    </cfRule>
    <cfRule type="cellIs" dxfId="165" priority="65" operator="equal">
      <formula>"Alta"</formula>
    </cfRule>
    <cfRule type="cellIs" dxfId="164" priority="66" operator="equal">
      <formula>"Media"</formula>
    </cfRule>
    <cfRule type="cellIs" dxfId="163" priority="67" operator="equal">
      <formula>"Baja"</formula>
    </cfRule>
    <cfRule type="cellIs" dxfId="162" priority="68" operator="equal">
      <formula>"Muy Baja"</formula>
    </cfRule>
  </conditionalFormatting>
  <conditionalFormatting sqref="H44:H48">
    <cfRule type="cellIs" dxfId="161" priority="56" operator="equal">
      <formula>"Alta"</formula>
    </cfRule>
    <cfRule type="cellIs" dxfId="160" priority="57" operator="equal">
      <formula>"Media"</formula>
    </cfRule>
    <cfRule type="cellIs" dxfId="159" priority="58" operator="equal">
      <formula>"Baja"</formula>
    </cfRule>
    <cfRule type="cellIs" dxfId="158" priority="59" operator="equal">
      <formula>"Muy Baja"</formula>
    </cfRule>
    <cfRule type="cellIs" dxfId="157" priority="55" operator="equal">
      <formula>"Muy Alta"</formula>
    </cfRule>
  </conditionalFormatting>
  <conditionalFormatting sqref="H50">
    <cfRule type="cellIs" dxfId="156" priority="154" operator="equal">
      <formula>"Muy Alta"</formula>
    </cfRule>
    <cfRule type="cellIs" dxfId="155" priority="158" operator="equal">
      <formula>"Muy Baja"</formula>
    </cfRule>
    <cfRule type="cellIs" dxfId="154" priority="157" operator="equal">
      <formula>"Baja"</formula>
    </cfRule>
    <cfRule type="cellIs" dxfId="153" priority="156" operator="equal">
      <formula>"Media"</formula>
    </cfRule>
    <cfRule type="cellIs" dxfId="152" priority="155" operator="equal">
      <formula>"Alta"</formula>
    </cfRule>
  </conditionalFormatting>
  <conditionalFormatting sqref="H53:H57 AC53:AC59 H59 H61:H64 AC61:AC64">
    <cfRule type="cellIs" dxfId="151" priority="111" operator="equal">
      <formula>"Muy Baja"</formula>
    </cfRule>
    <cfRule type="cellIs" dxfId="150" priority="110" operator="equal">
      <formula>"Baja"</formula>
    </cfRule>
    <cfRule type="cellIs" dxfId="149" priority="107" operator="equal">
      <formula>"Muy Alta"</formula>
    </cfRule>
    <cfRule type="cellIs" dxfId="148" priority="108" operator="equal">
      <formula>"Alta"</formula>
    </cfRule>
    <cfRule type="cellIs" dxfId="147" priority="109" operator="equal">
      <formula>"Media"</formula>
    </cfRule>
  </conditionalFormatting>
  <conditionalFormatting sqref="H66">
    <cfRule type="cellIs" dxfId="146" priority="138" operator="equal">
      <formula>"Baja"</formula>
    </cfRule>
    <cfRule type="cellIs" dxfId="145" priority="139" operator="equal">
      <formula>"Muy Baja"</formula>
    </cfRule>
    <cfRule type="cellIs" dxfId="144" priority="137" operator="equal">
      <formula>"Media"</formula>
    </cfRule>
    <cfRule type="cellIs" dxfId="143" priority="136" operator="equal">
      <formula>"Alta"</formula>
    </cfRule>
    <cfRule type="cellIs" dxfId="142" priority="135" operator="equal">
      <formula>"Muy Alta"</formula>
    </cfRule>
  </conditionalFormatting>
  <conditionalFormatting sqref="K18:K19">
    <cfRule type="containsText" dxfId="141" priority="177" operator="containsText" text="❌">
      <formula>NOT(ISERROR(SEARCH("❌",K18)))</formula>
    </cfRule>
  </conditionalFormatting>
  <conditionalFormatting sqref="K21:K27">
    <cfRule type="containsText" dxfId="140" priority="30" operator="containsText" text="❌">
      <formula>NOT(ISERROR(SEARCH("❌",K21)))</formula>
    </cfRule>
  </conditionalFormatting>
  <conditionalFormatting sqref="K31 K33:K37">
    <cfRule type="containsText" dxfId="139" priority="15" operator="containsText" text="❌">
      <formula>NOT(ISERROR(SEARCH("❌",K31)))</formula>
    </cfRule>
  </conditionalFormatting>
  <conditionalFormatting sqref="K39:K48">
    <cfRule type="containsText" dxfId="138" priority="45" operator="containsText" text="❌">
      <formula>NOT(ISERROR(SEARCH("❌",K39)))</formula>
    </cfRule>
  </conditionalFormatting>
  <conditionalFormatting sqref="K50:K57 K59 K61:K67">
    <cfRule type="containsText" dxfId="137" priority="102" operator="containsText" text="❌">
      <formula>NOT(ISERROR(SEARCH("❌",K50)))</formula>
    </cfRule>
  </conditionalFormatting>
  <conditionalFormatting sqref="L18:L19 AE18:AE19">
    <cfRule type="cellIs" dxfId="136" priority="187" operator="equal">
      <formula>"Leve"</formula>
    </cfRule>
    <cfRule type="cellIs" dxfId="135" priority="185" operator="equal">
      <formula>"Moderado"</formula>
    </cfRule>
    <cfRule type="cellIs" dxfId="134" priority="186" operator="equal">
      <formula>"Menor"</formula>
    </cfRule>
    <cfRule type="cellIs" dxfId="133" priority="184" operator="equal">
      <formula>"Mayor"</formula>
    </cfRule>
    <cfRule type="cellIs" dxfId="132" priority="183" operator="equal">
      <formula>"Catastrófico"</formula>
    </cfRule>
  </conditionalFormatting>
  <conditionalFormatting sqref="L21">
    <cfRule type="cellIs" dxfId="131" priority="97" operator="equal">
      <formula>"Catastrófico"</formula>
    </cfRule>
    <cfRule type="cellIs" dxfId="130" priority="98" operator="equal">
      <formula>"Mayor"</formula>
    </cfRule>
    <cfRule type="cellIs" dxfId="129" priority="99" operator="equal">
      <formula>"Moderado"</formula>
    </cfRule>
    <cfRule type="cellIs" dxfId="128" priority="100" operator="equal">
      <formula>"Menor"</formula>
    </cfRule>
    <cfRule type="cellIs" dxfId="127" priority="101" operator="equal">
      <formula>"Leve"</formula>
    </cfRule>
  </conditionalFormatting>
  <conditionalFormatting sqref="L25:L27">
    <cfRule type="cellIs" dxfId="126" priority="43" operator="equal">
      <formula>"Menor"</formula>
    </cfRule>
    <cfRule type="cellIs" dxfId="125" priority="41" operator="equal">
      <formula>"Mayor"</formula>
    </cfRule>
    <cfRule type="cellIs" dxfId="124" priority="40" operator="equal">
      <formula>"Catastrófico"</formula>
    </cfRule>
    <cfRule type="cellIs" dxfId="123" priority="42" operator="equal">
      <formula>"Moderado"</formula>
    </cfRule>
    <cfRule type="cellIs" dxfId="122" priority="44" operator="equal">
      <formula>"Leve"</formula>
    </cfRule>
  </conditionalFormatting>
  <conditionalFormatting sqref="L31 L33:L37">
    <cfRule type="cellIs" dxfId="121" priority="27" operator="equal">
      <formula>"Moderado"</formula>
    </cfRule>
    <cfRule type="cellIs" dxfId="120" priority="29" operator="equal">
      <formula>"Leve"</formula>
    </cfRule>
    <cfRule type="cellIs" dxfId="119" priority="26" operator="equal">
      <formula>"Mayor"</formula>
    </cfRule>
    <cfRule type="cellIs" dxfId="118" priority="28" operator="equal">
      <formula>"Menor"</formula>
    </cfRule>
    <cfRule type="cellIs" dxfId="117" priority="25" operator="equal">
      <formula>"Catastrófico"</formula>
    </cfRule>
  </conditionalFormatting>
  <conditionalFormatting sqref="L39:L42">
    <cfRule type="cellIs" dxfId="116" priority="70" operator="equal">
      <formula>"Mayor"</formula>
    </cfRule>
    <cfRule type="cellIs" dxfId="115" priority="71" operator="equal">
      <formula>"Moderado"</formula>
    </cfRule>
    <cfRule type="cellIs" dxfId="114" priority="72" operator="equal">
      <formula>"Menor"</formula>
    </cfRule>
    <cfRule type="cellIs" dxfId="113" priority="73" operator="equal">
      <formula>"Leve"</formula>
    </cfRule>
    <cfRule type="cellIs" dxfId="112" priority="69" operator="equal">
      <formula>"Catastrófico"</formula>
    </cfRule>
  </conditionalFormatting>
  <conditionalFormatting sqref="L44:L48">
    <cfRule type="cellIs" dxfId="111" priority="53" operator="equal">
      <formula>"Menor"</formula>
    </cfRule>
    <cfRule type="cellIs" dxfId="110" priority="50" operator="equal">
      <formula>"Catastrófico"</formula>
    </cfRule>
    <cfRule type="cellIs" dxfId="109" priority="52" operator="equal">
      <formula>"Moderado"</formula>
    </cfRule>
    <cfRule type="cellIs" dxfId="108" priority="51" operator="equal">
      <formula>"Mayor"</formula>
    </cfRule>
    <cfRule type="cellIs" dxfId="107" priority="54" operator="equal">
      <formula>"Leve"</formula>
    </cfRule>
  </conditionalFormatting>
  <conditionalFormatting sqref="L50">
    <cfRule type="cellIs" dxfId="106" priority="153" operator="equal">
      <formula>"Leve"</formula>
    </cfRule>
    <cfRule type="cellIs" dxfId="105" priority="149" operator="equal">
      <formula>"Catastrófico"</formula>
    </cfRule>
    <cfRule type="cellIs" dxfId="104" priority="150" operator="equal">
      <formula>"Mayor"</formula>
    </cfRule>
    <cfRule type="cellIs" dxfId="103" priority="151" operator="equal">
      <formula>"Moderado"</formula>
    </cfRule>
    <cfRule type="cellIs" dxfId="102" priority="152" operator="equal">
      <formula>"Menor"</formula>
    </cfRule>
  </conditionalFormatting>
  <conditionalFormatting sqref="L53:L57 AE53:AE59 L59 L61:L64 AE61:AE64">
    <cfRule type="cellIs" dxfId="101" priority="114" operator="equal">
      <formula>"Moderado"</formula>
    </cfRule>
    <cfRule type="cellIs" dxfId="100" priority="113" operator="equal">
      <formula>"Mayor"</formula>
    </cfRule>
    <cfRule type="cellIs" dxfId="99" priority="112" operator="equal">
      <formula>"Catastrófico"</formula>
    </cfRule>
    <cfRule type="cellIs" dxfId="98" priority="115" operator="equal">
      <formula>"Menor"</formula>
    </cfRule>
    <cfRule type="cellIs" dxfId="97" priority="116" operator="equal">
      <formula>"Leve"</formula>
    </cfRule>
  </conditionalFormatting>
  <conditionalFormatting sqref="L66">
    <cfRule type="cellIs" dxfId="96" priority="140" operator="equal">
      <formula>"Catastrófico"</formula>
    </cfRule>
    <cfRule type="cellIs" dxfId="95" priority="142" operator="equal">
      <formula>"Moderado"</formula>
    </cfRule>
    <cfRule type="cellIs" dxfId="94" priority="143" operator="equal">
      <formula>"Menor"</formula>
    </cfRule>
    <cfRule type="cellIs" dxfId="93" priority="144" operator="equal">
      <formula>"Leve"</formula>
    </cfRule>
    <cfRule type="cellIs" dxfId="92" priority="141" operator="equal">
      <formula>"Mayor"</formula>
    </cfRule>
  </conditionalFormatting>
  <conditionalFormatting sqref="N18:N19 AG18:AG19">
    <cfRule type="cellIs" dxfId="91" priority="176" operator="equal">
      <formula>"Bajo"</formula>
    </cfRule>
    <cfRule type="cellIs" dxfId="90" priority="174" operator="equal">
      <formula>"Alto"</formula>
    </cfRule>
    <cfRule type="cellIs" dxfId="89" priority="173" operator="equal">
      <formula>"Extremo"</formula>
    </cfRule>
    <cfRule type="cellIs" dxfId="88" priority="175" operator="equal">
      <formula>"Moderado"</formula>
    </cfRule>
  </conditionalFormatting>
  <conditionalFormatting sqref="N21">
    <cfRule type="cellIs" dxfId="87" priority="88" operator="equal">
      <formula>"Extremo"</formula>
    </cfRule>
    <cfRule type="cellIs" dxfId="86" priority="91" operator="equal">
      <formula>"Bajo"</formula>
    </cfRule>
    <cfRule type="cellIs" dxfId="85" priority="90" operator="equal">
      <formula>"Moderado"</formula>
    </cfRule>
    <cfRule type="cellIs" dxfId="84" priority="89" operator="equal">
      <formula>"Alto"</formula>
    </cfRule>
  </conditionalFormatting>
  <conditionalFormatting sqref="N25:N27">
    <cfRule type="cellIs" dxfId="83" priority="33" operator="equal">
      <formula>"Moderado"</formula>
    </cfRule>
    <cfRule type="cellIs" dxfId="82" priority="34" operator="equal">
      <formula>"Bajo"</formula>
    </cfRule>
    <cfRule type="cellIs" dxfId="81" priority="31" operator="equal">
      <formula>"Extremo"</formula>
    </cfRule>
    <cfRule type="cellIs" dxfId="80" priority="32" operator="equal">
      <formula>"Alto"</formula>
    </cfRule>
  </conditionalFormatting>
  <conditionalFormatting sqref="N31 N33:N37">
    <cfRule type="cellIs" dxfId="79" priority="18" operator="equal">
      <formula>"Moderado"</formula>
    </cfRule>
    <cfRule type="cellIs" dxfId="78" priority="19" operator="equal">
      <formula>"Bajo"</formula>
    </cfRule>
    <cfRule type="cellIs" dxfId="77" priority="16" operator="equal">
      <formula>"Extremo"</formula>
    </cfRule>
    <cfRule type="cellIs" dxfId="76" priority="17" operator="equal">
      <formula>"Alto"</formula>
    </cfRule>
  </conditionalFormatting>
  <conditionalFormatting sqref="N39:N42">
    <cfRule type="cellIs" dxfId="75" priority="60" operator="equal">
      <formula>"Extremo"</formula>
    </cfRule>
    <cfRule type="cellIs" dxfId="74" priority="61" operator="equal">
      <formula>"Alto"</formula>
    </cfRule>
    <cfRule type="cellIs" dxfId="73" priority="62" operator="equal">
      <formula>"Moderado"</formula>
    </cfRule>
    <cfRule type="cellIs" dxfId="72" priority="63" operator="equal">
      <formula>"Bajo"</formula>
    </cfRule>
  </conditionalFormatting>
  <conditionalFormatting sqref="N44:N48">
    <cfRule type="cellIs" dxfId="71" priority="49" operator="equal">
      <formula>"Bajo"</formula>
    </cfRule>
    <cfRule type="cellIs" dxfId="70" priority="48" operator="equal">
      <formula>"Moderado"</formula>
    </cfRule>
    <cfRule type="cellIs" dxfId="69" priority="47" operator="equal">
      <formula>"Alto"</formula>
    </cfRule>
    <cfRule type="cellIs" dxfId="68" priority="46" operator="equal">
      <formula>"Extremo"</formula>
    </cfRule>
  </conditionalFormatting>
  <conditionalFormatting sqref="N50">
    <cfRule type="cellIs" dxfId="67" priority="148" operator="equal">
      <formula>"Bajo"</formula>
    </cfRule>
    <cfRule type="cellIs" dxfId="66" priority="147" operator="equal">
      <formula>"Moderado"</formula>
    </cfRule>
    <cfRule type="cellIs" dxfId="65" priority="146" operator="equal">
      <formula>"Alto"</formula>
    </cfRule>
    <cfRule type="cellIs" dxfId="64" priority="145" operator="equal">
      <formula>"Extremo"</formula>
    </cfRule>
  </conditionalFormatting>
  <conditionalFormatting sqref="N53:N57 AG53:AG59 N59 N61:N64 AG61:AG64">
    <cfRule type="cellIs" dxfId="63" priority="105" operator="equal">
      <formula>"Moderado"</formula>
    </cfRule>
    <cfRule type="cellIs" dxfId="62" priority="106" operator="equal">
      <formula>"Bajo"</formula>
    </cfRule>
    <cfRule type="cellIs" dxfId="61" priority="103" operator="equal">
      <formula>"Extremo"</formula>
    </cfRule>
    <cfRule type="cellIs" dxfId="60" priority="104" operator="equal">
      <formula>"Alto"</formula>
    </cfRule>
  </conditionalFormatting>
  <conditionalFormatting sqref="N66">
    <cfRule type="cellIs" dxfId="59" priority="131" operator="equal">
      <formula>"Extremo"</formula>
    </cfRule>
    <cfRule type="cellIs" dxfId="58" priority="132" operator="equal">
      <formula>"Alto"</formula>
    </cfRule>
    <cfRule type="cellIs" dxfId="57" priority="133" operator="equal">
      <formula>"Moderado"</formula>
    </cfRule>
    <cfRule type="cellIs" dxfId="56" priority="134" operator="equal">
      <formula>"Bajo"</formula>
    </cfRule>
  </conditionalFormatting>
  <conditionalFormatting sqref="AC21">
    <cfRule type="cellIs" dxfId="55" priority="82" operator="equal">
      <formula>"Muy Baja"</formula>
    </cfRule>
    <cfRule type="cellIs" dxfId="54" priority="81" operator="equal">
      <formula>"Baja"</formula>
    </cfRule>
    <cfRule type="cellIs" dxfId="53" priority="80" operator="equal">
      <formula>"Media"</formula>
    </cfRule>
    <cfRule type="cellIs" dxfId="52" priority="79" operator="equal">
      <formula>"Alta"</formula>
    </cfRule>
    <cfRule type="cellIs" dxfId="51" priority="78" operator="equal">
      <formula>"Muy Alta"</formula>
    </cfRule>
  </conditionalFormatting>
  <conditionalFormatting sqref="AC25:AC31 AC33:AC48">
    <cfRule type="cellIs" dxfId="50" priority="8" operator="equal">
      <formula>"Baja"</formula>
    </cfRule>
    <cfRule type="cellIs" dxfId="49" priority="5" operator="equal">
      <formula>"Muy Alta"</formula>
    </cfRule>
    <cfRule type="cellIs" dxfId="48" priority="7" operator="equal">
      <formula>"Media"</formula>
    </cfRule>
    <cfRule type="cellIs" dxfId="47" priority="6" operator="equal">
      <formula>"Alta"</formula>
    </cfRule>
    <cfRule type="cellIs" dxfId="46" priority="9" operator="equal">
      <formula>"Muy Baja"</formula>
    </cfRule>
  </conditionalFormatting>
  <conditionalFormatting sqref="AC50">
    <cfRule type="cellIs" dxfId="45" priority="172" operator="equal">
      <formula>"Muy Baja"</formula>
    </cfRule>
    <cfRule type="cellIs" dxfId="44" priority="171" operator="equal">
      <formula>"Baja"</formula>
    </cfRule>
    <cfRule type="cellIs" dxfId="43" priority="170" operator="equal">
      <formula>"Media"</formula>
    </cfRule>
    <cfRule type="cellIs" dxfId="42" priority="169" operator="equal">
      <formula>"Alta"</formula>
    </cfRule>
    <cfRule type="cellIs" dxfId="41" priority="168" operator="equal">
      <formula>"Muy Alta"</formula>
    </cfRule>
  </conditionalFormatting>
  <conditionalFormatting sqref="AC66:AC67">
    <cfRule type="cellIs" dxfId="40" priority="130" operator="equal">
      <formula>"Muy Baja"</formula>
    </cfRule>
    <cfRule type="cellIs" dxfId="39" priority="126" operator="equal">
      <formula>"Muy Alta"</formula>
    </cfRule>
    <cfRule type="cellIs" dxfId="38" priority="127" operator="equal">
      <formula>"Alta"</formula>
    </cfRule>
    <cfRule type="cellIs" dxfId="37" priority="128" operator="equal">
      <formula>"Media"</formula>
    </cfRule>
    <cfRule type="cellIs" dxfId="36" priority="129" operator="equal">
      <formula>"Baja"</formula>
    </cfRule>
  </conditionalFormatting>
  <conditionalFormatting sqref="AE21">
    <cfRule type="cellIs" dxfId="35" priority="83" operator="equal">
      <formula>"Catastrófico"</formula>
    </cfRule>
    <cfRule type="cellIs" dxfId="34" priority="85" operator="equal">
      <formula>"Moderado"</formula>
    </cfRule>
    <cfRule type="cellIs" dxfId="33" priority="86" operator="equal">
      <formula>"Menor"</formula>
    </cfRule>
    <cfRule type="cellIs" dxfId="32" priority="87" operator="equal">
      <formula>"Leve"</formula>
    </cfRule>
    <cfRule type="cellIs" dxfId="31" priority="84" operator="equal">
      <formula>"Mayor"</formula>
    </cfRule>
  </conditionalFormatting>
  <conditionalFormatting sqref="AE25:AE31 AE33:AE48">
    <cfRule type="cellIs" dxfId="30" priority="14" operator="equal">
      <formula>"Leve"</formula>
    </cfRule>
    <cfRule type="cellIs" dxfId="29" priority="13" operator="equal">
      <formula>"Menor"</formula>
    </cfRule>
    <cfRule type="cellIs" dxfId="28" priority="12" operator="equal">
      <formula>"Moderado"</formula>
    </cfRule>
    <cfRule type="cellIs" dxfId="27" priority="11" operator="equal">
      <formula>"Mayor"</formula>
    </cfRule>
    <cfRule type="cellIs" dxfId="26" priority="10" operator="equal">
      <formula>"Catastrófico"</formula>
    </cfRule>
  </conditionalFormatting>
  <conditionalFormatting sqref="AE50">
    <cfRule type="cellIs" dxfId="25" priority="167" operator="equal">
      <formula>"Leve"</formula>
    </cfRule>
    <cfRule type="cellIs" dxfId="24" priority="163" operator="equal">
      <formula>"Catastrófico"</formula>
    </cfRule>
    <cfRule type="cellIs" dxfId="23" priority="164" operator="equal">
      <formula>"Mayor"</formula>
    </cfRule>
    <cfRule type="cellIs" dxfId="22" priority="165" operator="equal">
      <formula>"Moderado"</formula>
    </cfRule>
    <cfRule type="cellIs" dxfId="21" priority="166" operator="equal">
      <formula>"Menor"</formula>
    </cfRule>
  </conditionalFormatting>
  <conditionalFormatting sqref="AE66:AE67">
    <cfRule type="cellIs" dxfId="20" priority="125" operator="equal">
      <formula>"Leve"</formula>
    </cfRule>
    <cfRule type="cellIs" dxfId="19" priority="121" operator="equal">
      <formula>"Catastrófico"</formula>
    </cfRule>
    <cfRule type="cellIs" dxfId="18" priority="122" operator="equal">
      <formula>"Mayor"</formula>
    </cfRule>
    <cfRule type="cellIs" dxfId="17" priority="123" operator="equal">
      <formula>"Moderado"</formula>
    </cfRule>
    <cfRule type="cellIs" dxfId="16" priority="124" operator="equal">
      <formula>"Menor"</formula>
    </cfRule>
  </conditionalFormatting>
  <conditionalFormatting sqref="AG21">
    <cfRule type="cellIs" dxfId="15" priority="77" operator="equal">
      <formula>"Bajo"</formula>
    </cfRule>
    <cfRule type="cellIs" dxfId="14" priority="74" operator="equal">
      <formula>"Extremo"</formula>
    </cfRule>
    <cfRule type="cellIs" dxfId="13" priority="76" operator="equal">
      <formula>"Moderado"</formula>
    </cfRule>
    <cfRule type="cellIs" dxfId="12" priority="75" operator="equal">
      <formula>"Alto"</formula>
    </cfRule>
  </conditionalFormatting>
  <conditionalFormatting sqref="AG25:AG31 AG33:AG48">
    <cfRule type="cellIs" dxfId="11" priority="2" operator="equal">
      <formula>"Alto"</formula>
    </cfRule>
    <cfRule type="cellIs" dxfId="10" priority="1" operator="equal">
      <formula>"Extremo"</formula>
    </cfRule>
    <cfRule type="cellIs" dxfId="9" priority="4" operator="equal">
      <formula>"Bajo"</formula>
    </cfRule>
    <cfRule type="cellIs" dxfId="8" priority="3" operator="equal">
      <formula>"Moderado"</formula>
    </cfRule>
  </conditionalFormatting>
  <conditionalFormatting sqref="AG50">
    <cfRule type="cellIs" dxfId="7" priority="162" operator="equal">
      <formula>"Bajo"</formula>
    </cfRule>
    <cfRule type="cellIs" dxfId="6" priority="161" operator="equal">
      <formula>"Moderado"</formula>
    </cfRule>
    <cfRule type="cellIs" dxfId="5" priority="160" operator="equal">
      <formula>"Alto"</formula>
    </cfRule>
    <cfRule type="cellIs" dxfId="4" priority="159" operator="equal">
      <formula>"Extremo"</formula>
    </cfRule>
  </conditionalFormatting>
  <conditionalFormatting sqref="AG66:AG67">
    <cfRule type="cellIs" dxfId="3" priority="118" operator="equal">
      <formula>"Alto"</formula>
    </cfRule>
    <cfRule type="cellIs" dxfId="2" priority="117" operator="equal">
      <formula>"Extremo"</formula>
    </cfRule>
    <cfRule type="cellIs" dxfId="1" priority="119" operator="equal">
      <formula>"Moderado"</formula>
    </cfRule>
    <cfRule type="cellIs" dxfId="0" priority="120" operator="equal">
      <formula>"Bajo"</formula>
    </cfRule>
  </conditionalFormatting>
  <hyperlinks>
    <hyperlink ref="H16:H17" location="'Tabla probabilidad'!A1" display="Probabilidad Inherente" xr:uid="{4F287AD4-19EB-46E6-A2EA-7F6BADF7952C}"/>
    <hyperlink ref="J16:J17" location="'Tabla Impacto'!A1" display="Criterios de impacto" xr:uid="{C146BAF9-616B-4B10-B5D0-1AB9BD78DE95}"/>
  </hyperlink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37F5471C07BE40AF83289C317FA591" ma:contentTypeVersion="11" ma:contentTypeDescription="Crear nuevo documento." ma:contentTypeScope="" ma:versionID="604e8a2d2aeebbc56f62bfa5a7b96733">
  <xsd:schema xmlns:xsd="http://www.w3.org/2001/XMLSchema" xmlns:xs="http://www.w3.org/2001/XMLSchema" xmlns:p="http://schemas.microsoft.com/office/2006/metadata/properties" xmlns:ns2="82aed51c-b53d-46c9-8588-aa41a89b535a" xmlns:ns3="d72b6ebf-4bd7-4f7e-9622-8d0e99f64428" targetNamespace="http://schemas.microsoft.com/office/2006/metadata/properties" ma:root="true" ma:fieldsID="e635051e17cf4463e25fe88f3b9c3391" ns2:_="" ns3:_="">
    <xsd:import namespace="82aed51c-b53d-46c9-8588-aa41a89b535a"/>
    <xsd:import namespace="d72b6ebf-4bd7-4f7e-9622-8d0e99f644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aed51c-b53d-46c9-8588-aa41a89b53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7f49090a-7cff-4509-a609-b514d5cfedb8"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2b6ebf-4bd7-4f7e-9622-8d0e99f644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b4d8073-6cbe-4aaa-9588-2a3a9b643a91}" ma:internalName="TaxCatchAll" ma:showField="CatchAllData" ma:web="d72b6ebf-4bd7-4f7e-9622-8d0e99f644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aed51c-b53d-46c9-8588-aa41a89b535a">
      <Terms xmlns="http://schemas.microsoft.com/office/infopath/2007/PartnerControls"/>
    </lcf76f155ced4ddcb4097134ff3c332f>
    <TaxCatchAll xmlns="d72b6ebf-4bd7-4f7e-9622-8d0e99f64428" xsi:nil="true"/>
  </documentManagement>
</p:properties>
</file>

<file path=customXml/itemProps1.xml><?xml version="1.0" encoding="utf-8"?>
<ds:datastoreItem xmlns:ds="http://schemas.openxmlformats.org/officeDocument/2006/customXml" ds:itemID="{40DCF0FC-B9D8-4137-9EB1-E2C43C43CBCC}"/>
</file>

<file path=customXml/itemProps2.xml><?xml version="1.0" encoding="utf-8"?>
<ds:datastoreItem xmlns:ds="http://schemas.openxmlformats.org/officeDocument/2006/customXml" ds:itemID="{0D8F13D9-A17E-406B-8ADC-0645B81DDEFA}"/>
</file>

<file path=customXml/itemProps3.xml><?xml version="1.0" encoding="utf-8"?>
<ds:datastoreItem xmlns:ds="http://schemas.openxmlformats.org/officeDocument/2006/customXml" ds:itemID="{9257CE48-CEBE-4CE6-B616-BD0A5316250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Castaño Serrato</dc:creator>
  <cp:keywords/>
  <dc:description/>
  <cp:lastModifiedBy>Comunicaciones AND</cp:lastModifiedBy>
  <cp:revision/>
  <dcterms:created xsi:type="dcterms:W3CDTF">2026-02-06T17:34:08Z</dcterms:created>
  <dcterms:modified xsi:type="dcterms:W3CDTF">2026-06-01T21:36:11Z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0x010100A337F5471C07BE40AF83289C317FA591</vt:lpwstr>
  </property>
</Properties>
</file>