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https://d.docs.live.net/295b6a3f098cfd9a/Escritorio/AND/Calidad AND/Riesgos/Solicitud Publicación comunicaciones/Riesgos Corrupçión AND/"/>
    </mc:Choice>
  </mc:AlternateContent>
  <xr:revisionPtr revIDLastSave="8" documentId="8_{3BBC988C-954E-4C8B-A2C0-56E920727557}" xr6:coauthVersionLast="47" xr6:coauthVersionMax="47" xr10:uidLastSave="{1771BB5E-810B-40DF-B802-9A686341A97C}"/>
  <bookViews>
    <workbookView xWindow="-110" yWindow="-110" windowWidth="19420" windowHeight="11020" tabRatio="795" firstSheet="1" activeTab="1" xr2:uid="{00000000-000D-0000-FFFF-FFFF00000000}"/>
  </bookViews>
  <sheets>
    <sheet name="Prestación de Servicios Ciudada" sheetId="48" state="hidden" r:id="rId1"/>
    <sheet name="Mapa de Riesgos de Corrupción" sheetId="47" r:id="rId2"/>
    <sheet name="Gestión de Grupos de Interes " sheetId="46" state="hidden" r:id="rId3"/>
    <sheet name="Gestión de Talento Humano" sheetId="45" state="hidden" r:id="rId4"/>
    <sheet name="Gestión Contractual" sheetId="41" state="hidden" r:id="rId5"/>
    <sheet name="Gestión Jurídica " sheetId="44" state="hidden" r:id="rId6"/>
    <sheet name="Gestión Financiera " sheetId="43" state="hidden" r:id="rId7"/>
    <sheet name="Gestión Administrativa" sheetId="42" state="hidden" r:id="rId8"/>
    <sheet name="Gestión de proyectos de Ciencia" sheetId="40" state="hidden" r:id="rId9"/>
    <sheet name="Direccionamiento estratègico" sheetId="36" state="hidden" r:id="rId10"/>
    <sheet name="Articulación de servicios Ciuda" sheetId="39" state="hidden" r:id="rId11"/>
    <sheet name="Comunicación Estratégica" sheetId="38" state="hidden" r:id="rId12"/>
    <sheet name="Gestiòn TI" sheetId="37" state="hidden" r:id="rId13"/>
    <sheet name="Listas Nuevas" sheetId="32" state="hidden" r:id="rId14"/>
    <sheet name="Evalua Control" sheetId="10" state="hidden" r:id="rId15"/>
  </sheets>
  <externalReferences>
    <externalReference r:id="rId16"/>
    <externalReference r:id="rId17"/>
    <externalReference r:id="rId18"/>
    <externalReference r:id="rId19"/>
    <externalReference r:id="rId20"/>
  </externalReferences>
  <definedNames>
    <definedName name="_xlnm._FilterDatabase" localSheetId="10" hidden="1">'Articulación de servicios Ciuda'!$A$5:$AU$11</definedName>
    <definedName name="_xlnm._FilterDatabase" localSheetId="11" hidden="1">'Comunicación Estratégica'!$A$5:$AU$9</definedName>
    <definedName name="_xlnm._FilterDatabase" localSheetId="9" hidden="1">'Direccionamiento estratègico'!$B$5:$AU$9</definedName>
    <definedName name="_xlnm._FilterDatabase" localSheetId="7" hidden="1">'Gestión Administrativa'!$A$5:$AU$9</definedName>
    <definedName name="_xlnm._FilterDatabase" localSheetId="4" hidden="1">'Gestión Contractual'!$A$5:$AU$9</definedName>
    <definedName name="_xlnm._FilterDatabase" localSheetId="2" hidden="1">'Gestión de Grupos de Interes '!$A$5:$AU$9</definedName>
    <definedName name="_xlnm._FilterDatabase" localSheetId="8" hidden="1">'Gestión de proyectos de Ciencia'!$A$5:$AU$9</definedName>
    <definedName name="_xlnm._FilterDatabase" localSheetId="3" hidden="1">'Gestión de Talento Humano'!$A$5:$AU$12</definedName>
    <definedName name="_xlnm._FilterDatabase" localSheetId="6" hidden="1">'Gestión Financiera '!$A$5:$AU$9</definedName>
    <definedName name="_xlnm._FilterDatabase" localSheetId="5" hidden="1">'Gestión Jurídica '!$A$5:$AU$9</definedName>
    <definedName name="_xlnm._FilterDatabase" localSheetId="12" hidden="1">'Gestiòn TI'!$B$5:$AU$9</definedName>
    <definedName name="_xlnm._FilterDatabase" localSheetId="13" hidden="1">'Listas Nuevas'!$AP$3:$AP$217</definedName>
    <definedName name="_xlnm._FilterDatabase" localSheetId="1" hidden="1">'Mapa de Riesgos de Corrupción'!$A$5:$AU$26</definedName>
    <definedName name="_xlnm._FilterDatabase" localSheetId="0" hidden="1">'Prestación de Servicios Ciudada'!$A$5:$AU$9</definedName>
    <definedName name="APLICACIÓN">'Listas Nuevas'!$R$2:$R$4</definedName>
    <definedName name="_xlnm.Print_Area" localSheetId="10">'Articulación de servicios Ciuda'!$A$1:$AQ$12</definedName>
    <definedName name="_xlnm.Print_Area" localSheetId="11">'Comunicación Estratégica'!$A$1:$AQ$10</definedName>
    <definedName name="_xlnm.Print_Area" localSheetId="9">'Direccionamiento estratègico'!$B$1:$AQ$9</definedName>
    <definedName name="_xlnm.Print_Area" localSheetId="14">'Evalua Control'!$A$1:$G$16</definedName>
    <definedName name="_xlnm.Print_Area" localSheetId="7">'Gestión Administrativa'!$A$1:$AQ$10</definedName>
    <definedName name="_xlnm.Print_Area" localSheetId="4">'Gestión Contractual'!$A$1:$AQ$10</definedName>
    <definedName name="_xlnm.Print_Area" localSheetId="2">'Gestión de Grupos de Interes '!$A$1:$AQ$10</definedName>
    <definedName name="_xlnm.Print_Area" localSheetId="8">'Gestión de proyectos de Ciencia'!$A$1:$AQ$10</definedName>
    <definedName name="_xlnm.Print_Area" localSheetId="3">'Gestión de Talento Humano'!$A$1:$AQ$13</definedName>
    <definedName name="_xlnm.Print_Area" localSheetId="6">'Gestión Financiera '!$A$1:$AQ$10</definedName>
    <definedName name="_xlnm.Print_Area" localSheetId="5">'Gestión Jurídica '!$A$1:$AQ$10</definedName>
    <definedName name="_xlnm.Print_Area" localSheetId="12">'Gestiòn TI'!$B$1:$AQ$9</definedName>
    <definedName name="_xlnm.Print_Area" localSheetId="1">'Mapa de Riesgos de Corrupción'!$A$1:$AQ$27</definedName>
    <definedName name="_xlnm.Print_Area" localSheetId="0">'Prestación de Servicios Ciudada'!$A$1:$AQ$10</definedName>
    <definedName name="CID">'Listas Nuevas'!$AM$3:$AM$9</definedName>
    <definedName name="Contexto_Externo">'Listas Nuevas'!$A$2:$A$7</definedName>
    <definedName name="Contexto_Interno">'Listas Nuevas'!$B$2:$B$7</definedName>
    <definedName name="Contexto_Proceso">'Listas Nuevas'!$C$2:$C$8</definedName>
    <definedName name="CORRUPCIÓN">'Listas Nuevas'!$A$11:$A$12</definedName>
    <definedName name="EJECUCIÓN">'Listas Nuevas'!$T$2:$T$4</definedName>
    <definedName name="FACTORES" localSheetId="14">#REF!</definedName>
    <definedName name="FRECUENCIA">'Listas Nuevas'!$L$2:$L$6</definedName>
    <definedName name="PROCESO">'Listas Nuevas'!$AR$3:$AR$20</definedName>
    <definedName name="Riesgo_de_Corrupción">'Listas Nuevas'!$H$10:$J$10</definedName>
    <definedName name="Riesgo_General">'Listas Nuevas'!$F$11:$J$11</definedName>
    <definedName name="TIPO_CONTROL">'Listas Nuevas'!$P$2:$P$3</definedName>
    <definedName name="TIPO_RIESGO">'Listas Nuevas'!#REF!</definedName>
    <definedName name="TIPOLOGÍA">'Listas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2" i="47" l="1"/>
  <c r="AJ12" i="47" s="1"/>
  <c r="AK12" i="47" s="1"/>
  <c r="AB12" i="47"/>
  <c r="Y12" i="47"/>
  <c r="E12" i="47"/>
  <c r="G12" i="47" s="1"/>
  <c r="H12" i="47" s="1"/>
  <c r="E9" i="47"/>
  <c r="AI9" i="47"/>
  <c r="AJ9" i="47" s="1"/>
  <c r="AK9" i="47" s="1"/>
  <c r="X9" i="47"/>
  <c r="Y9" i="47" s="1"/>
  <c r="G9" i="47"/>
  <c r="H9" i="47" s="1"/>
  <c r="AI10" i="47"/>
  <c r="AJ10" i="47" s="1"/>
  <c r="AK10" i="47" s="1"/>
  <c r="AF10" i="47"/>
  <c r="X10" i="47"/>
  <c r="Y10" i="47" s="1"/>
  <c r="E10" i="47"/>
  <c r="G10" i="47" s="1"/>
  <c r="H10" i="47" s="1"/>
  <c r="AI11" i="47"/>
  <c r="AJ11" i="47" s="1"/>
  <c r="AK11" i="47" s="1"/>
  <c r="AB11" i="47"/>
  <c r="Y11" i="47"/>
  <c r="G11" i="47"/>
  <c r="H11" i="47" s="1"/>
  <c r="E18" i="47"/>
  <c r="AI18" i="47"/>
  <c r="AJ18" i="47" s="1"/>
  <c r="AK18" i="47" s="1"/>
  <c r="AB18" i="47"/>
  <c r="Y18" i="47"/>
  <c r="G18" i="47"/>
  <c r="H18" i="47" s="1"/>
  <c r="AI14" i="47"/>
  <c r="AJ14" i="47" s="1"/>
  <c r="AK14" i="47" s="1"/>
  <c r="AF14" i="47"/>
  <c r="X14" i="47"/>
  <c r="Y14" i="47" s="1"/>
  <c r="E14" i="47"/>
  <c r="G14" i="47" s="1"/>
  <c r="H14" i="47" s="1"/>
  <c r="AI17" i="47"/>
  <c r="AJ17" i="47" s="1"/>
  <c r="AK17" i="47" s="1"/>
  <c r="X17" i="47"/>
  <c r="Y17" i="47" s="1"/>
  <c r="E17" i="47"/>
  <c r="G17" i="47" s="1"/>
  <c r="H17" i="47" s="1"/>
  <c r="AI8" i="47"/>
  <c r="AJ8" i="47" s="1"/>
  <c r="AK8" i="47" s="1"/>
  <c r="AF8" i="47"/>
  <c r="X8" i="47"/>
  <c r="Y8" i="47" s="1"/>
  <c r="E8" i="47"/>
  <c r="G8" i="47" s="1"/>
  <c r="H8" i="47" s="1"/>
  <c r="AI19" i="47"/>
  <c r="AJ19" i="47" s="1"/>
  <c r="AK19" i="47" s="1"/>
  <c r="AB19" i="47"/>
  <c r="Y19" i="47"/>
  <c r="E19" i="47"/>
  <c r="G19" i="47" s="1"/>
  <c r="H19" i="47" s="1"/>
  <c r="AI23" i="47"/>
  <c r="AJ23" i="47" s="1"/>
  <c r="AK23" i="47" s="1"/>
  <c r="AB23" i="47"/>
  <c r="Y23" i="47"/>
  <c r="E23" i="47"/>
  <c r="G23" i="47" s="1"/>
  <c r="H23" i="47" s="1"/>
  <c r="AI22" i="47"/>
  <c r="AJ22" i="47" s="1"/>
  <c r="AK22" i="47" s="1"/>
  <c r="AB22" i="47"/>
  <c r="Y22" i="47"/>
  <c r="E22" i="47"/>
  <c r="G22" i="47" s="1"/>
  <c r="H22" i="47" s="1"/>
  <c r="AI20" i="47"/>
  <c r="AJ20" i="47" s="1"/>
  <c r="AK20" i="47" s="1"/>
  <c r="AF20" i="47"/>
  <c r="X20" i="47"/>
  <c r="Y20" i="47" s="1"/>
  <c r="E20" i="47"/>
  <c r="G20" i="47" s="1"/>
  <c r="H20" i="47" s="1"/>
  <c r="AI21" i="47"/>
  <c r="AJ21" i="47" s="1"/>
  <c r="AK21" i="47" s="1"/>
  <c r="AF21" i="47"/>
  <c r="X21" i="47"/>
  <c r="Y21" i="47" s="1"/>
  <c r="E21" i="47"/>
  <c r="G21" i="47" s="1"/>
  <c r="H21" i="47" s="1"/>
  <c r="AI24" i="47"/>
  <c r="AJ24" i="47" s="1"/>
  <c r="AK24" i="47" s="1"/>
  <c r="X24" i="47"/>
  <c r="Y24" i="47" s="1"/>
  <c r="E24" i="47"/>
  <c r="G24" i="47" s="1"/>
  <c r="H24" i="47" s="1"/>
  <c r="AI25" i="47"/>
  <c r="AJ25" i="47" s="1"/>
  <c r="AK25" i="47" s="1"/>
  <c r="AF25" i="47"/>
  <c r="X25" i="47"/>
  <c r="Y25" i="47" s="1"/>
  <c r="E25" i="47"/>
  <c r="G25" i="47" s="1"/>
  <c r="H25" i="47" s="1"/>
  <c r="E9" i="36"/>
  <c r="G9" i="36" s="1"/>
  <c r="H9" i="36" s="1"/>
  <c r="E8" i="36"/>
  <c r="G8" i="36" s="1"/>
  <c r="H8" i="36" s="1"/>
  <c r="AC9" i="47" l="1"/>
  <c r="AA9" i="47"/>
  <c r="AB9" i="47" s="1"/>
  <c r="AC10" i="47"/>
  <c r="AA10" i="47"/>
  <c r="AB10" i="47" s="1"/>
  <c r="AC14" i="47"/>
  <c r="AA14" i="47"/>
  <c r="AB14" i="47" s="1"/>
  <c r="AC17" i="47"/>
  <c r="AA17" i="47"/>
  <c r="AB17" i="47" s="1"/>
  <c r="AC8" i="47"/>
  <c r="AA8" i="47"/>
  <c r="AB8" i="47" s="1"/>
  <c r="AC20" i="47"/>
  <c r="AA20" i="47"/>
  <c r="AB20" i="47" s="1"/>
  <c r="AC21" i="47"/>
  <c r="AA21" i="47"/>
  <c r="AB21" i="47" s="1"/>
  <c r="AC24" i="47"/>
  <c r="AA24" i="47"/>
  <c r="AB24" i="47" s="1"/>
  <c r="AC25" i="47"/>
  <c r="AA25" i="47"/>
  <c r="AB25" i="47" s="1"/>
  <c r="G8" i="40"/>
  <c r="H8" i="40" s="1"/>
  <c r="E8" i="40"/>
  <c r="E8" i="44" l="1"/>
  <c r="G8" i="44" s="1"/>
  <c r="H8" i="44" s="1"/>
  <c r="E8" i="41"/>
  <c r="G8" i="41" s="1"/>
  <c r="H8" i="41" s="1"/>
  <c r="E8" i="48" l="1"/>
  <c r="G8" i="48" s="1"/>
  <c r="H8" i="48" s="1"/>
  <c r="E10" i="39" l="1"/>
  <c r="G10" i="39" s="1"/>
  <c r="H10" i="39" s="1"/>
  <c r="E9" i="39"/>
  <c r="G9" i="39" s="1"/>
  <c r="H9" i="39" s="1"/>
  <c r="G8" i="39"/>
  <c r="H8" i="39" s="1"/>
  <c r="E8" i="39"/>
  <c r="E13" i="47" l="1"/>
  <c r="E11" i="45" l="1"/>
  <c r="E10" i="45"/>
  <c r="E9" i="45"/>
  <c r="E8" i="45"/>
  <c r="E8" i="43"/>
  <c r="E8" i="42"/>
  <c r="H8" i="38"/>
  <c r="G8" i="38"/>
  <c r="E8" i="37"/>
  <c r="G8" i="37" s="1"/>
  <c r="H8" i="37" s="1"/>
  <c r="E8" i="38"/>
  <c r="AI8" i="48" l="1"/>
  <c r="AJ8" i="48" s="1"/>
  <c r="AK8" i="48" s="1"/>
  <c r="X8" i="48"/>
  <c r="Y8" i="48" s="1"/>
  <c r="AA8" i="48" s="1"/>
  <c r="AB8" i="48" s="1"/>
  <c r="AI13" i="47"/>
  <c r="AJ13" i="47" s="1"/>
  <c r="AK13" i="47" s="1"/>
  <c r="X13" i="47"/>
  <c r="Y13" i="47" s="1"/>
  <c r="G13" i="47"/>
  <c r="H13" i="47" s="1"/>
  <c r="AJ8" i="46"/>
  <c r="AK8" i="46" s="1"/>
  <c r="AI8" i="46"/>
  <c r="AB8" i="46"/>
  <c r="Y8" i="46"/>
  <c r="G8" i="46"/>
  <c r="H8" i="46" s="1"/>
  <c r="AI11" i="45"/>
  <c r="AJ11" i="45" s="1"/>
  <c r="AK11" i="45" s="1"/>
  <c r="AB11" i="45"/>
  <c r="Y11" i="45"/>
  <c r="G11" i="45"/>
  <c r="H11" i="45" s="1"/>
  <c r="AI10" i="45"/>
  <c r="AJ10" i="45" s="1"/>
  <c r="AK10" i="45" s="1"/>
  <c r="AB10" i="45"/>
  <c r="Y10" i="45"/>
  <c r="G10" i="45"/>
  <c r="H10" i="45" s="1"/>
  <c r="AI9" i="45"/>
  <c r="AJ9" i="45" s="1"/>
  <c r="AK9" i="45" s="1"/>
  <c r="AB9" i="45"/>
  <c r="Y9" i="45"/>
  <c r="G9" i="45"/>
  <c r="H9" i="45" s="1"/>
  <c r="AI8" i="45"/>
  <c r="AJ8" i="45" s="1"/>
  <c r="AK8" i="45" s="1"/>
  <c r="AB8" i="45"/>
  <c r="Y8" i="45"/>
  <c r="G8" i="45"/>
  <c r="H8" i="45" s="1"/>
  <c r="AI8" i="44"/>
  <c r="AJ8" i="44" s="1"/>
  <c r="AK8" i="44" s="1"/>
  <c r="X8" i="44"/>
  <c r="Y8" i="44" s="1"/>
  <c r="AC8" i="44" s="1"/>
  <c r="AJ8" i="43"/>
  <c r="AK8" i="43" s="1"/>
  <c r="AI8" i="43"/>
  <c r="AB8" i="43"/>
  <c r="Y8" i="43"/>
  <c r="G8" i="43"/>
  <c r="H8" i="43" s="1"/>
  <c r="AI8" i="42"/>
  <c r="AJ8" i="42" s="1"/>
  <c r="AK8" i="42" s="1"/>
  <c r="AF8" i="42"/>
  <c r="X8" i="42"/>
  <c r="Y8" i="42" s="1"/>
  <c r="G8" i="42"/>
  <c r="H8" i="42" s="1"/>
  <c r="AI8" i="41"/>
  <c r="AJ8" i="41" s="1"/>
  <c r="AK8" i="41" s="1"/>
  <c r="AF8" i="41"/>
  <c r="X8" i="41"/>
  <c r="Y8" i="41" s="1"/>
  <c r="AC8" i="41" s="1"/>
  <c r="AC8" i="48" l="1"/>
  <c r="AC13" i="47"/>
  <c r="AA13" i="47"/>
  <c r="AB13" i="47" s="1"/>
  <c r="AA8" i="44"/>
  <c r="AB8" i="44" s="1"/>
  <c r="AC8" i="42"/>
  <c r="AA8" i="42"/>
  <c r="AB8" i="42" s="1"/>
  <c r="AA8" i="41"/>
  <c r="AB8" i="41" s="1"/>
  <c r="AI8" i="40" l="1"/>
  <c r="AJ8" i="40" s="1"/>
  <c r="AK8" i="40" s="1"/>
  <c r="AB8" i="40"/>
  <c r="Y8" i="40"/>
  <c r="AI10" i="39" l="1"/>
  <c r="AJ10" i="39" s="1"/>
  <c r="AK10" i="39" s="1"/>
  <c r="AF10" i="39"/>
  <c r="X10" i="39"/>
  <c r="Y10" i="39" s="1"/>
  <c r="AI9" i="39"/>
  <c r="AJ9" i="39" s="1"/>
  <c r="AK9" i="39" s="1"/>
  <c r="AF9" i="39"/>
  <c r="X9" i="39"/>
  <c r="Y9" i="39" s="1"/>
  <c r="AC9" i="39" s="1"/>
  <c r="AI8" i="39"/>
  <c r="AJ8" i="39" s="1"/>
  <c r="AK8" i="39" s="1"/>
  <c r="AF8" i="39"/>
  <c r="X8" i="39"/>
  <c r="Y8" i="39" s="1"/>
  <c r="AI8" i="38"/>
  <c r="AJ8" i="38" s="1"/>
  <c r="AK8" i="38" s="1"/>
  <c r="AF8" i="38"/>
  <c r="X8" i="38"/>
  <c r="Y8" i="38" s="1"/>
  <c r="AA8" i="38" s="1"/>
  <c r="AB8" i="38" s="1"/>
  <c r="AI8" i="37"/>
  <c r="AJ8" i="37" s="1"/>
  <c r="AK8" i="37" s="1"/>
  <c r="AB8" i="37"/>
  <c r="Y8" i="37"/>
  <c r="AI9" i="36"/>
  <c r="AJ9" i="36" s="1"/>
  <c r="AK9" i="36" s="1"/>
  <c r="AF9" i="36"/>
  <c r="X9" i="36"/>
  <c r="Y9" i="36" s="1"/>
  <c r="AI8" i="36"/>
  <c r="AJ8" i="36" s="1"/>
  <c r="AK8" i="36" s="1"/>
  <c r="AF8" i="36"/>
  <c r="X8" i="36"/>
  <c r="Y8" i="36" s="1"/>
  <c r="F53" i="32"/>
  <c r="F52" i="32"/>
  <c r="F51" i="32"/>
  <c r="F50" i="32"/>
  <c r="F49" i="32"/>
  <c r="F48" i="32"/>
  <c r="F47" i="32"/>
  <c r="F46" i="32"/>
  <c r="F45" i="32"/>
  <c r="F44" i="32"/>
  <c r="F43" i="32"/>
  <c r="F42" i="32"/>
  <c r="F41" i="32"/>
  <c r="F40" i="32"/>
  <c r="F39" i="32"/>
  <c r="AC10" i="39" l="1"/>
  <c r="AA10" i="39"/>
  <c r="AB10" i="39" s="1"/>
  <c r="AC8" i="39"/>
  <c r="AA8" i="39"/>
  <c r="AB8" i="39" s="1"/>
  <c r="AA9" i="39"/>
  <c r="AB9" i="39" s="1"/>
  <c r="AC8" i="38"/>
  <c r="AC9" i="36"/>
  <c r="AA9" i="36"/>
  <c r="AB9" i="36" s="1"/>
  <c r="AA8" i="36"/>
  <c r="AB8" i="36" s="1"/>
  <c r="AC8" i="36"/>
  <c r="F36" i="32"/>
  <c r="F35" i="32"/>
  <c r="F34" i="32"/>
  <c r="F33" i="32"/>
  <c r="F32" i="32"/>
  <c r="F31" i="32"/>
  <c r="F30" i="32"/>
  <c r="F29" i="32"/>
  <c r="F28" i="32"/>
  <c r="F27" i="32"/>
  <c r="F26" i="32"/>
  <c r="F25" i="32"/>
  <c r="F24" i="32"/>
  <c r="F23" i="32"/>
  <c r="F22" i="32"/>
  <c r="F19" i="10" l="1"/>
  <c r="F20" i="10"/>
  <c r="F21" i="10"/>
  <c r="F22" i="10"/>
  <c r="F23" i="10"/>
  <c r="X11" i="32" l="1"/>
  <c r="X10" i="32"/>
  <c r="X9" i="32"/>
  <c r="X8" i="32"/>
  <c r="X7" i="32"/>
  <c r="X6" i="32"/>
  <c r="X5" i="32"/>
  <c r="X4" i="32"/>
  <c r="X3" i="32"/>
  <c r="D5" i="10"/>
  <c r="F5" i="10"/>
  <c r="D6" i="10"/>
  <c r="F6" i="10"/>
  <c r="D7" i="10"/>
  <c r="F7" i="10"/>
  <c r="D8" i="10"/>
  <c r="D9" i="10"/>
  <c r="F8" i="10"/>
  <c r="F9" i="10"/>
  <c r="G10" i="10"/>
  <c r="D10" i="10" l="1"/>
  <c r="F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tc={C358FDE8-D0C7-47FD-8DFD-44E586E8A6B2}</author>
  </authors>
  <commentList>
    <comment ref="P8" authorId="0" shapeId="0" xr:uid="{C358FDE8-D0C7-47FD-8DFD-44E586E8A6B2}">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la periodicidad del seguimiento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<sst xmlns="http://schemas.openxmlformats.org/spreadsheetml/2006/main" count="2798" uniqueCount="556">
  <si>
    <t>Proceso: Seguimiento, medición, evaluación y control
Formato Mapa de Riesgos de corrupción
Versión: 2
SM.FT.05</t>
  </si>
  <si>
    <r>
      <t>Proceso</t>
    </r>
    <r>
      <rPr>
        <sz val="11"/>
        <rFont val="Calibri"/>
        <family val="2"/>
        <scheme val="minor"/>
      </rPr>
      <t xml:space="preserve">: Prestación de Servicios Ciudadanos Digitales </t>
    </r>
  </si>
  <si>
    <r>
      <t>Objetivo del Proceso:</t>
    </r>
    <r>
      <rPr>
        <sz val="11"/>
        <rFont val="Calibri"/>
        <family val="2"/>
        <scheme val="minor"/>
      </rPr>
      <t xml:space="preserve">  Prestar los Servicios Ciudadanos Digitales Base con el fin de fortalecer el ecosistema de información digital público y contribuir a la transformación digital del Estado Colombiano, cumpliendo los lineamientos del Ministerio de Tecnologías de la Información y las Comunicaciones</t>
    </r>
  </si>
  <si>
    <t xml:space="preserve">Referencia </t>
  </si>
  <si>
    <t>IDENTIFICACIÒN DE RIESGO</t>
  </si>
  <si>
    <t xml:space="preserve">
DISEÑO DEL CONTROL
</t>
  </si>
  <si>
    <t>VALORACIÓN DE CONTROLES</t>
  </si>
  <si>
    <t>RIESGO RESIDUAL</t>
  </si>
  <si>
    <t>PLAN DE TRATAMIENTO DE RIESGOS</t>
  </si>
  <si>
    <t>Monitoreo y evaluación</t>
  </si>
  <si>
    <t>INFORMACIÒN DEL CONTROL</t>
  </si>
  <si>
    <t>1. Responsable</t>
  </si>
  <si>
    <t>2. Periodicidad</t>
  </si>
  <si>
    <t>3. Proposito</t>
  </si>
  <si>
    <t>4. Como se realiza el control</t>
  </si>
  <si>
    <t>5. Que pasa con las observaciones y desviaciones</t>
  </si>
  <si>
    <t>6. Evidencia de la ejecucion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</si>
  <si>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</si>
  <si>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</si>
  <si>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</si>
  <si>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</si>
  <si>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</si>
  <si>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</si>
  <si>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NIVEL DEL RIESGO DESPUES DE CONTROLES</t>
  </si>
  <si>
    <t xml:space="preserve">
ACCIONES ORIENTADAS A FORTALECER EL CONTROL</t>
  </si>
  <si>
    <t>Primer cuatrimestre</t>
  </si>
  <si>
    <t>Segundo cuatrimestre</t>
  </si>
  <si>
    <t>Tercer cuatrimestre</t>
  </si>
  <si>
    <t xml:space="preserve">DESCRIPCIÓN DEL RIESGO
ACCIÓN U OMISIÓN + USO DEL PODER + DESVIACIÓN DE LA GESTIÓN DE LO PÚBLICO + BENEFICIO PRIVADO.
</t>
  </si>
  <si>
    <t>CAUSAS</t>
  </si>
  <si>
    <r>
      <rPr>
        <b/>
        <sz val="11"/>
        <rFont val="Calibri"/>
        <family val="2"/>
        <scheme val="minor"/>
      </rPr>
      <t>Frecuencia:</t>
    </r>
    <r>
      <rPr>
        <sz val="11"/>
        <rFont val="Calibri"/>
        <family val="2"/>
        <scheme val="minor"/>
      </rPr>
      <t xml:space="preserve"> número de eventos en un periodo determinado, se trata de hechos que se han materializado o se cuenta con un historial de situaciones o eventos asociados al riesgo; 
</t>
    </r>
    <r>
      <rPr>
        <b/>
        <sz val="11"/>
        <rFont val="Calibri"/>
        <family val="2"/>
        <scheme val="minor"/>
      </rPr>
      <t xml:space="preserve">Factibilidad: </t>
    </r>
    <r>
      <rPr>
        <sz val="11"/>
        <rFont val="Calibri"/>
        <family val="2"/>
        <scheme val="minor"/>
      </rPr>
      <t>presencia de factores internos y externos que pueden propiciar el riesgo, se trata en este caso de un hecho que no se ha presentado pero es posible que suceda</t>
    </r>
  </si>
  <si>
    <t>PROBABILIDAD</t>
  </si>
  <si>
    <t>IMPACTO</t>
  </si>
  <si>
    <t>ZONA DE IMPACTO
(RIESGO INHERENTE)</t>
  </si>
  <si>
    <t>TIPO DE CONTROL EXISTENTE</t>
  </si>
  <si>
    <t>DESCRIBA EL CONTROL EXISTENTE</t>
  </si>
  <si>
    <t>3. Propósito</t>
  </si>
  <si>
    <t>6. Evidencia de la ejecución del control</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</si>
  <si>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</si>
  <si>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</si>
  <si>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</si>
  <si>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</si>
  <si>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</si>
  <si>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</si>
  <si>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</si>
  <si>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CALIFICACIÓN</t>
  </si>
  <si>
    <t>• FUERTE (96 a 100)
• MODERADO (86 a 95)
• DÉBIL (0 y 85)</t>
  </si>
  <si>
    <r>
      <rPr>
        <b/>
        <sz val="11"/>
        <rFont val="Calibri"/>
        <family val="2"/>
        <scheme val="minor"/>
      </rPr>
      <t>• Fuerte:</t>
    </r>
    <r>
      <rPr>
        <sz val="11"/>
        <rFont val="Calibri"/>
        <family val="2"/>
        <scheme val="minor"/>
      </rPr>
      <t xml:space="preserve"> El control se ejecuta de manera consistente por par
</t>
    </r>
    <r>
      <rPr>
        <b/>
        <sz val="11"/>
        <rFont val="Calibri"/>
        <family val="2"/>
        <scheme val="minor"/>
      </rPr>
      <t>• Moderado:</t>
    </r>
    <r>
      <rPr>
        <sz val="11"/>
        <rFont val="Calibri"/>
        <family val="2"/>
        <scheme val="minor"/>
      </rPr>
      <t xml:space="preserve"> El control se ejecuta algunas veces por parte del re
</t>
    </r>
    <r>
      <rPr>
        <b/>
        <sz val="11"/>
        <rFont val="Calibri"/>
        <family val="2"/>
        <scheme val="minor"/>
      </rPr>
      <t>• Débil:</t>
    </r>
    <r>
      <rPr>
        <sz val="11"/>
        <rFont val="Calibri"/>
        <family val="2"/>
        <scheme val="minor"/>
      </rPr>
      <t xml:space="preserve"> El control no se ejecuta por parte del responsable.</t>
    </r>
  </si>
  <si>
    <t>• FUERTE: 100
• MODERADO: 50
• DÉBIL: 0</t>
  </si>
  <si>
    <t>SÍ / NO</t>
  </si>
  <si>
    <r>
      <t xml:space="preserve">• FUERTE: </t>
    </r>
    <r>
      <rPr>
        <sz val="11"/>
        <rFont val="Calibri"/>
        <family val="2"/>
        <scheme val="minor"/>
      </rPr>
      <t>El promedio de la solidez individual (3) de cada control al sumarlos y ponderarlos es igual a 100.</t>
    </r>
    <r>
      <rPr>
        <b/>
        <sz val="11"/>
        <rFont val="Calibri"/>
        <family val="2"/>
        <scheme val="minor"/>
      </rPr>
      <t xml:space="preserve">
• MODERADO: </t>
    </r>
    <r>
      <rPr>
        <sz val="11"/>
        <rFont val="Calibri"/>
        <family val="2"/>
        <scheme val="minor"/>
      </rPr>
      <t>El promedio de la solidez individual (3)  de cada control al sumarlos y ponderarlos está entre 50 y 99</t>
    </r>
    <r>
      <rPr>
        <b/>
        <sz val="11"/>
        <rFont val="Calibri"/>
        <family val="2"/>
        <scheme val="minor"/>
      </rPr>
      <t xml:space="preserve">
• DÉBIL: </t>
    </r>
    <r>
      <rPr>
        <sz val="11"/>
        <rFont val="Calibri"/>
        <family val="2"/>
        <scheme val="minor"/>
      </rPr>
      <t>El promedio de la solidez individual (3) de cada control al sumarlos y ponderarlos es  menor a 50.</t>
    </r>
  </si>
  <si>
    <t>Los controles ayudan a disminuir la probabilidad</t>
  </si>
  <si>
    <t>No COLUMNAS EN LA MATRIZ DE RIESGO QUE SE DESPLAZA EN EL EJE DE LA PROBABILIDAD</t>
  </si>
  <si>
    <t>ZONA DE IMPACTO
(RIESGO RESIDUAL)</t>
  </si>
  <si>
    <t>OPCIONES DE MANEJO</t>
  </si>
  <si>
    <t>Acción a desarrollar</t>
  </si>
  <si>
    <t>Evidencia</t>
  </si>
  <si>
    <t>responsable</t>
  </si>
  <si>
    <t>Fecha Inicio</t>
  </si>
  <si>
    <t>Fecha Final</t>
  </si>
  <si>
    <t>Monitoreo primera línea de defensa</t>
  </si>
  <si>
    <t>Monitoreo segunda lìnea de defensa</t>
  </si>
  <si>
    <t>Monitoreo Planeación Tercera lìnea de defensa</t>
  </si>
  <si>
    <t>SCDP-RC1</t>
  </si>
  <si>
    <r>
      <rPr>
        <sz val="11"/>
        <color rgb="FFFF0000"/>
        <rFont val="Calibri"/>
        <family val="2"/>
        <scheme val="minor"/>
      </rPr>
      <t>Posibilidad de</t>
    </r>
    <r>
      <rPr>
        <sz val="11"/>
        <color theme="1"/>
        <rFont val="Calibri"/>
        <family val="2"/>
        <scheme val="minor"/>
      </rPr>
      <t xml:space="preserve"> manipulación de la prestación de Servicios Ciudadanos Digitales base para beneficio propio o favoreciendo un tercero en particular.</t>
    </r>
  </si>
  <si>
    <t>Ausencia de puntos de control para la prestación de Servicios Ciudadanos Digitales</t>
  </si>
  <si>
    <t>El evento puede ocurrir solo en circunstancias excepcionales (poco comunes o anormales)</t>
  </si>
  <si>
    <t>Catastrófico</t>
  </si>
  <si>
    <t>PREVENTIVOS</t>
  </si>
  <si>
    <t>Elaboración de documentos que permitan conocer la gestión a realizar para la prestación de los Servicios Ciudadanos Digitales y los puntos de control que se llevan a cabo</t>
  </si>
  <si>
    <t>Subdirección de SCD - Subdirectora</t>
  </si>
  <si>
    <t>Anual</t>
  </si>
  <si>
    <t>Validar que se tenga documentada la gestión a realizar para la prestación de los Servicios Ciudadanos Digitales permitiendo ejercer control sobre su implementación</t>
  </si>
  <si>
    <t>Elaborar y aprobar por la Subdirección de Servicios Ciudadanos Digitales los documentos que permitan conocer la gestión a realizar para la prestación de dichos servicios.</t>
  </si>
  <si>
    <t>Revisar con el líder del proceso la implementación de la gestión para la prestación de SCD de acuerdo con lo documentado</t>
  </si>
  <si>
    <t>Para evidenciar la gestión para la prestación de SCD, se cuenta con documentos como:
1. Carta Descriptiva del proceso de Prestación de SCD
2. Instructivo para la elaboración del diseño técnico interoperabilidad
3. Manual de Arquitectura de IO - Servidor de Seguridad
4. Formato Diseño Técnico Plantilla Interoperabilidad
5. Formato Protocolo Técnico de intercambio de información
6. Formato Acuerdo de Entendimiento suscrito entre la Agencia Nacional Digital y la Entidad para la vinculación a los Servicios Ciudadanos Digitales 
7. Carta Descriptiva del proceso de Gestión de Proyectos de CTI aplicada
8. Metodología para la integración de trámites
9. Instructivo para revisión y aprobación de fichas informativas
10. Formato Matriz de Evaluación y Revisión de fichas informativas
11. Instructivo para levantamiento de requerimientos de SCD
12. Instructivo para la ejecución de la etapa exploratoria
13. Formato Matriz de sistemas de información (AS, IS Y TO BE)</t>
  </si>
  <si>
    <t>Asignado</t>
  </si>
  <si>
    <t>Adecuado</t>
  </si>
  <si>
    <t>Oportuna</t>
  </si>
  <si>
    <t>Prevenir</t>
  </si>
  <si>
    <t>Confiable</t>
  </si>
  <si>
    <t>Se investigan y resuelven oportunamente</t>
  </si>
  <si>
    <t>Completa</t>
  </si>
  <si>
    <t>MODERADO</t>
  </si>
  <si>
    <t>Directamente</t>
  </si>
  <si>
    <t>1. Rara vez</t>
  </si>
  <si>
    <t>Reducir</t>
  </si>
  <si>
    <t>Validar los registros que evidencien la implementación de controles establecidos en la implementación de lineamientos técnicos para la prestación  de Servicios Ciudadanos Digitales.</t>
  </si>
  <si>
    <t>Registros de controles implementados.</t>
  </si>
  <si>
    <t>Subdirección de SCD - Subdirector</t>
  </si>
  <si>
    <t>.</t>
  </si>
  <si>
    <t xml:space="preserve">Fecha </t>
  </si>
  <si>
    <t>Cambios realizados</t>
  </si>
  <si>
    <t>DE-RC1</t>
  </si>
  <si>
    <t>Posibilidad de ocultar o alterar información  relacionada con la formulación, ejecución, seguimiento y control al Plan Estratégico o de los planes de acción para beneficio propio o de un tercero.</t>
  </si>
  <si>
    <t>Existencia de presiones indebidas durante el proceso de planeación y formulación del Plan Estratégico y sus planes de acción en la AND.</t>
  </si>
  <si>
    <t>Mayor</t>
  </si>
  <si>
    <t>El profesional de planeación  establece canales de divulgación y concertación tanto con el equipo directivo de la Entidad como con los grupos de valor e interés para la formulación del Plan de acción de la Entidad</t>
  </si>
  <si>
    <t xml:space="preserve">Dirección - Profesional de planeación </t>
  </si>
  <si>
    <t>Validar el plan de acción formulado con el equipo directivo y los grupos de valor e interés</t>
  </si>
  <si>
    <t>* Aprobación del plan de acción por parte del Comité de Gestión y Desempeño
* Publicación del Plan de acción formulado en la página web de la Entidad 
* Publicación de la documentación asociada a los planes de acción y estratégicos en la intranet</t>
  </si>
  <si>
    <t>Se deben llevar a cabo los ajustes requeridos hasta lograr la divulgación y validación del plan de acción por parte del Comité  institucional de gestión y desempeño</t>
  </si>
  <si>
    <t xml:space="preserve">* Acta de Comité de Gestión y desempeño en la que se revisó y aprobó el plan de acción  
*Publicación de los planes estratégicos y de acción institucional en la intranet y en la sección de transparencia de la página web (punto 6 del menú de la sección) 
</t>
  </si>
  <si>
    <t>FUERTE</t>
  </si>
  <si>
    <t xml:space="preserve">1. Llevar a cabo los seguimientos de avance del Plan de acción institucional  en el Comite de Gestión de desempeño </t>
  </si>
  <si>
    <t xml:space="preserve">1. Profesional de planeación </t>
  </si>
  <si>
    <t>SYPI-RC1</t>
  </si>
  <si>
    <t>Posibilidad de Alteración o sustracción de información de la Entidad por parte de un empleado de plata  y/o contratista, haciendo uso de los privilegios asignados para el beneficio propio o de un tercero que afecten los activos de información, generando la desviación de la gestión de los recursos públicos</t>
  </si>
  <si>
    <t xml:space="preserve"> Debilidades en la gestión de los  privilegios asignados para el beneficio propio o de un tercero que afecten los activos de información
Consecuencia : Destinación de recursos públicos en favor de particulares, investigaciones por entes de control y/o sanciones, afectación a la imagen institucional</t>
  </si>
  <si>
    <t>Moderado</t>
  </si>
  <si>
    <t>"
Profesional de apoyo Administrativo  de TI 
"</t>
  </si>
  <si>
    <t xml:space="preserve">mensual </t>
  </si>
  <si>
    <t>Configuración de la autenticación multifactor (MFA) es una capa de seguridad que verifica la identidad de un usuario mediante la presentación de dos o más factores de autenticación distintos para acceder a una cuenta o aplicación.
Ajuste documental  al procedimiento 
PROCEDIMIENTO GESTIÓN DE ACCESOS LÓGICOS</t>
  </si>
  <si>
    <t>Profesional Administrativo TI Subdirección Administrativa y Financiera
Profesional de Seguridad de la Información - Subdirección de Desarrollo y SCD</t>
  </si>
  <si>
    <t>CM-RC1</t>
  </si>
  <si>
    <t xml:space="preserve">Posibilidad de presentar u ocultar información pública para afectar la imagen institucional en  beneficio de intereses particulares. </t>
  </si>
  <si>
    <t>Falta de lineamientos para la comunicación en la AND</t>
  </si>
  <si>
    <t xml:space="preserve">EL profesional de comunicaciones elabora e implementa las de herramientas de gestión que permitan hacer el control de la comunicación, indicando el manejo de información de la AND </t>
  </si>
  <si>
    <t>Dirección - Profesional de Comunicaciones</t>
  </si>
  <si>
    <t xml:space="preserve">Los profesionales asignados a la ejecución de herrameintas de gestión, verfican las actividades y responsabilidades para la gestión de comunicaciones de la Agencia </t>
  </si>
  <si>
    <r>
      <rPr>
        <sz val="11"/>
        <rFont val="Calibri"/>
        <family val="2"/>
      </rPr>
      <t>Elaborar, aproba</t>
    </r>
    <r>
      <rPr>
        <sz val="11"/>
        <color rgb="FF92D050"/>
        <rFont val="Calibri"/>
        <family val="2"/>
      </rPr>
      <t>r y ejecuta</t>
    </r>
    <r>
      <rPr>
        <sz val="11"/>
        <rFont val="Calibri"/>
        <family val="2"/>
      </rPr>
      <t>r los lineamientos de los documentos asociados a las herramientas de gestión para el control de la comunicación institucional</t>
    </r>
  </si>
  <si>
    <t>Revisar con el líder del proceso las acciones de mejora para que se de la elaboración e implementación de las herramientas de gestión requeridas</t>
  </si>
  <si>
    <r>
      <t>Se cuenta con las siguientes herramientas de gestión elaboradas y aprobadas por la Dirección como líder de este proceso:
1. Plan Estratégico de comunicaciones
2. Política de Comunicación Estratégica
3. Plan Estratégico de Grupos de interés
4. Esquema de publicación de información</t>
    </r>
    <r>
      <rPr>
        <sz val="11"/>
        <rFont val="Calibri"/>
        <family val="2"/>
        <scheme val="minor"/>
      </rPr>
      <t xml:space="preserve"> </t>
    </r>
    <r>
      <rPr>
        <sz val="11"/>
        <color theme="1"/>
        <rFont val="Calibri"/>
        <family val="2"/>
        <scheme val="minor"/>
      </rPr>
      <t xml:space="preserve">
5. Manual de imagen institucional
6. Plan de Acción de comunicaciones
7. Plan de publicación en medios digitales
8. Sede Electrónica AND que cumple con lineamientos de transparencia y de acceso a la información
</t>
    </r>
    <r>
      <rPr>
        <sz val="11"/>
        <color rgb="FF00B050"/>
        <rFont val="Calibri"/>
        <family val="2"/>
        <scheme val="minor"/>
      </rPr>
      <t>9. Intranet
10. Protocolo de atención y servicio al ciudadano</t>
    </r>
  </si>
  <si>
    <t>1. Elaboración y aprobación del plan de acción de comunicaciones 2025 que permita hacer operativos los lineamientos estratégicos
2. Actualización y aprobación de los lineamientos estratégicos de comunicaciones de acuerdo a las necesidades
3. Divulgación de los lineamientos estratégicos de comunicaciones (Política de Comunicaciones, Plan Estratégico de Comunicaciones) a grupos de valor e interes internos y externos
4. Capacitaciones sobre la política y gestión de comunicaciones en la entidad articuladas en el PIC</t>
  </si>
  <si>
    <t xml:space="preserve">1. Plan de acción 2025 aprobado por el comité directivo
2. Lineamientos estratégicos aprobados
3. Lineamientos divultados interna y externamente
4. Capacitaciones sobre la política y gestión de comunicaciones </t>
  </si>
  <si>
    <t>Profesional líder de comunicaciones</t>
  </si>
  <si>
    <t>GI-RC1</t>
  </si>
  <si>
    <t>Rara vez</t>
  </si>
  <si>
    <t xml:space="preserve">Identificar e implementar los lineamientos para el cumplimiento de la política de transparencia y acceso a la información </t>
  </si>
  <si>
    <t>Dirección  - Profesional de Comunicaciones 
Subdirección Jurídica - Profesionales abogados</t>
  </si>
  <si>
    <t>Semestral</t>
  </si>
  <si>
    <t xml:space="preserve">Verificar la implementación de la política de transparencia y acceso a la información   </t>
  </si>
  <si>
    <t xml:space="preserve">Se elaboran y aprueban los lineamientos para la implementación de la política de transparencia y acceso a la información en la entidad </t>
  </si>
  <si>
    <t>Revisar el líder del proceso el cumplimiento de la política</t>
  </si>
  <si>
    <t>Se cuenta con las siguientes herramientas de gestión que permiten dar lineamientos frente a la política de transparencia y acceso a la información_
1. Política de Comunicación Estratégica
2. Plan Estratégico de comunicaciones
3. Plan de acción de comunicaciones
4. Plan Estratégico de Gestión de grupos de interés
5. Plan de acción para la política de transparencia y acceso a la información</t>
  </si>
  <si>
    <t>Si</t>
  </si>
  <si>
    <t>1. Actualizar el plan de acción de Gestión de Grupos de interés articulado con el Plan Estratégico de Gestión de grupos de interés
2. Seguimiento a la implementación del plan de acción de Gestión de Grupos de interés</t>
  </si>
  <si>
    <t>1. Plan de acción de gestión de grupos de interés vigencia 2025
2. Seguimiento realizado a la implementación del plan de acción</t>
  </si>
  <si>
    <t>Profesional líder de gestión de grupos de valor e interés</t>
  </si>
  <si>
    <t>TI-RC1</t>
  </si>
  <si>
    <t>Posibilidad de modificación, eliminación o pérdida de acceso a los diferentes sistemas de información de la AND para beneficio particular o de un tercero.</t>
  </si>
  <si>
    <t>Falta de lineamientos para la activación y/o inactivación de usuarios y claves en la AND</t>
  </si>
  <si>
    <t>El evento puede ocurrir en algún momento</t>
  </si>
  <si>
    <t xml:space="preserve">Elaboración e implementación del proceso de control de accesos que permitan hacer el control de accesos a los sistemas de información de la Agencia. </t>
  </si>
  <si>
    <t>Dirección - Profesional de Gestión de TI, profesional de seguridad de la información, profesional de apoyo administrativo de TI</t>
  </si>
  <si>
    <t>Trimestral</t>
  </si>
  <si>
    <r>
      <t>Los profesionales de  TI y el de apoyo administrativo de TI</t>
    </r>
    <r>
      <rPr>
        <sz val="11"/>
        <color rgb="FF00B050"/>
        <rFont val="Calibri"/>
        <family val="2"/>
        <scheme val="minor"/>
      </rPr>
      <t xml:space="preserve">, </t>
    </r>
    <r>
      <rPr>
        <sz val="11"/>
        <color theme="1"/>
        <rFont val="Calibri"/>
        <family val="2"/>
        <scheme val="minor"/>
      </rPr>
      <t xml:space="preserve"> verifican los pasos y responsables para la gestión de accesos a los sistemas de información de la Agencia </t>
    </r>
  </si>
  <si>
    <t>Revisión y aprobación del formato de control de Accesos para la asignación de los permisos correspondientes.</t>
  </si>
  <si>
    <t xml:space="preserve">Se cuenta con las siguientes herramientas de gestión elaboradas y aprobadas por la Dirección como líder de este proceso:
1. Procedimiento de gestión de accesos lógicos
2. Formato de control de accesos 
3. Política de Seguridad de la información  </t>
  </si>
  <si>
    <t>Divulgar los documentos de gestión del proceso al equipo interno de trabajo</t>
  </si>
  <si>
    <t>Actas de reunión / listados de asistencia / grabaciones de mesas de trabajo</t>
  </si>
  <si>
    <t>Profesional TI</t>
  </si>
  <si>
    <t>SM-RC1</t>
  </si>
  <si>
    <t xml:space="preserve">Falta de controles a las actividades que realiza el profesional de control interno, facilitando la modificación de resultados de los ejercicios de evaluación y seguimiento. </t>
  </si>
  <si>
    <t xml:space="preserve">El profesional del control interno presenta el plan de Auditoria para aprobación por el  comité de control interno a través de sesiones y /o comités con los integrantes del comité.
</t>
  </si>
  <si>
    <t>Dirección - Profesional de control interno</t>
  </si>
  <si>
    <t>Cada vez que se adelantan ejercicios de evaluación y seguimiento</t>
  </si>
  <si>
    <t>Realizar los ajustes y presentar las modificaciones requeridas al Plan Anual de Auditoria para su aprobación por el comité</t>
  </si>
  <si>
    <t xml:space="preserve">Se cuenta con el Programa de auditoría elaborado y aprobado por la Dirección a través del Comité de Coordinación de Control Interno y los planes de auditoría se elaboran de acuerdo con el cronograma. El programa se encuentra publicado tanto en la intranet como en la página web de la entidad. </t>
  </si>
  <si>
    <t xml:space="preserve">1. Publicación del Programa Anual de Auditoría y de los Informes de Resultados de auditoría en la sección de transparencia de la página web de la entidad
2. Presentar ante el Comité de Control Interno  los informes con los resultados detallados de las auditorías realizadas  para su verificación
3. Verificar que las áreas auditadas formulen y ejecuten  (si aplica) a partir de las recomendaciones u observaciones de las auditorías </t>
  </si>
  <si>
    <t>1. Programa Anual de Auditoría publicado/Informes de auditorías internas publicados
2. Informes con los resultados de las auditorías/Actas de Comité
3. Plan de mejora (si aplica)</t>
  </si>
  <si>
    <t>1. Profesional de Control Interno y web master
2 y 3. Profesional de Control Interno</t>
  </si>
  <si>
    <t>SCDA-RC1</t>
  </si>
  <si>
    <t>Posibilidad de Manipulación de las condiciones establecidas en los lineamientos técnicos, para la estructuración de los Servicios Ciudadanos Digitales para beneficio propio o favoreciendo un tercero en particular.</t>
  </si>
  <si>
    <t>Ausencia de puntos de control en el establecimiento de los lineamientos técnicos para la estructuración de Servicios Ciudadanos Digitales</t>
  </si>
  <si>
    <t>Aprobación de los documentos asociados a la estructuración de los SCD por parte del Subdirector de SCD</t>
  </si>
  <si>
    <t>Validar que la documentación asociada a la estructuración de SCD tenga el aval de la alta dirección como lo es el Subdirector del área</t>
  </si>
  <si>
    <t>* Elaboración de los documentos asociados a la estructuración de los SCD por parte de profesionales del área.
* Revisión y aprobación de los documentos asociados a la estructuración del proceso de SCD por parte de la Subdirectora de SCD.</t>
  </si>
  <si>
    <t xml:space="preserve">Se cuenta con los documentos asociados a la implementación de servicios ciudadanos digitales aprobados por el Subdirector del área: 
1. Cartas Descriptivas de los procesos de Gestión de Proyectos de CTI aplicada, Prestación de SCD y Articulación de SCD
2. Guías, Instructivos, Formatos, etc. elaborados por profesionales de la Subdirección y aprobados por el Subdirector. </t>
  </si>
  <si>
    <t>Validar los registros que evidencien la implementación de controles establecidos en la implementación de lineamientos técnicos para la estructuración de Servicios Ciudadanos Digitales.</t>
  </si>
  <si>
    <t>Correo, actas o documentos de seguimiento</t>
  </si>
  <si>
    <t>Subdirector de SCD</t>
  </si>
  <si>
    <t xml:space="preserve">
Lineamientos asociados a la estructuración de los SCD aprobados por MinTIC.
</t>
  </si>
  <si>
    <t>Validar que los lineamientos asociados a la estructuración de SCD tenga el aval de MinTIC</t>
  </si>
  <si>
    <t xml:space="preserve">Revisión de los documentos generados como lineamientos asociados a la estructuración del proceso de SCD por parte de MinTIC. </t>
  </si>
  <si>
    <t>Revisión con MinTIC para llevar a cabo lo requerido para la elaboración y aprobación de lineamientos para los SCD</t>
  </si>
  <si>
    <t>Se cuenta con los documentos generados como lineamientos para la estructuración e implementación de servicios ciudadanos digitales desde MinTIC: 
1. Decreto 620 de 2020 Por el cual se establecen los lineamientos generales en el uso y operación de los servicios ciudadanos digitales 
2. Resolución 002160 de 2020 para orientar a las entidades públicas en la implementación de los Servicios Ciudadanos Digitales.
3. Guía de lineamientos de los Servicios Ciudadanos Digitales 
4. Guía para vinculación y uso de los Servicios Ciudadanos Digitales.</t>
  </si>
  <si>
    <t>Divulgación a los equipos de trabajo sobre los lineamientos vigentes establecidos para los servicios ciudadanos digitales.</t>
  </si>
  <si>
    <t>Publicación de los documentos asociados a la estructuración de los Servicios Ciudadanos Digitales para conocimiento de los grupos interesados.</t>
  </si>
  <si>
    <t>Validar que los grupos de valor e interés tengan acceso a las condiciones establecidas en los lineamientos técnicos, para la estructuración de los Servicios Ciudadanos Digitales</t>
  </si>
  <si>
    <t xml:space="preserve">Replicar la publicación de la información de lineamientos técnicos para la estructuración de los Servicios Ciudadanos Digitales que hace MinTIC. </t>
  </si>
  <si>
    <t>Revisar con el líder del proceso las acciones de mejora para que se publique lo correspondiente</t>
  </si>
  <si>
    <t>Publicaciones de los lineamientos:  https://www.mintic.gov.co/portal/inicio/Sala-de-Prensa/Noticias/152267:MinTIC-establece-lineamientos-para-que-las-entidades-publicas-mejoren-su-relacion-con-los-ciudadanos-mediante-el-uso-de-medios-digitales</t>
  </si>
  <si>
    <t>Validar los registros que evidencien la publicación de lineamientos técnicos para la implementación de Servicios Ciudadanos Digitales</t>
  </si>
  <si>
    <t>Posibilidad de manipulación de la prestación de Servicios Ciudadanos Digitales base para beneficio propio o favoreciendo un tercero en particular.</t>
  </si>
  <si>
    <t>CTIA-RC1</t>
  </si>
  <si>
    <t>Posibilidad de Ejecución de proyectos de desarrollo de soluciones tecnológicas con intervención de colaboradores para obtener beneficio propio o de un particular.</t>
  </si>
  <si>
    <t xml:space="preserve">Falta de lineamientos para la ejecución de proyectos de CTI aplicada </t>
  </si>
  <si>
    <t xml:space="preserve">El subdirector de Soluciones y servicios elabora e implementa las  herramientas de gestión que permitan hacer el control de la ejecución del proyecto de desarrollo tal como se estipuló en el convenio o contrato realizado con las entidades públicas. </t>
  </si>
  <si>
    <t>Subdirección de Soluciones y Servicios - Subdirector</t>
  </si>
  <si>
    <t>Mensual</t>
  </si>
  <si>
    <t xml:space="preserve">Verificar la ejecución de los proyectos de desarrollo de soluciones de CTI aplicada conforme a los contratos y/o convenios firmados con las entidades públicas </t>
  </si>
  <si>
    <t>Elaborar y aprobar los documentos que se conviertan en las herramientas de gestión para el control de la comunicación institucional, tales como:
1. Caracterización del proceso de Gestión de proyectos de CTI aplicada
2. Metodologías, manuales, formatos, etc para la gestión de proyectos de CTI aplicada aprobados por los líderes del proceso
3. Seguimiento a la ejecución de los proyectos</t>
  </si>
  <si>
    <r>
      <t>Se cuenta con la caracterización del proceso aprobada por los líderes del proceso, así mismo se encuentran documentos asociados a la ejecución de los proyectos (manuales, metodologías, guías, formatos, etc.) aprobados por los líderes del proceso</t>
    </r>
    <r>
      <rPr>
        <sz val="11"/>
        <color rgb="FFFF0000"/>
        <rFont val="Calibri"/>
        <family val="2"/>
        <scheme val="minor"/>
      </rPr>
      <t xml:space="preserve"> </t>
    </r>
    <r>
      <rPr>
        <sz val="11"/>
        <rFont val="Calibri"/>
        <family val="2"/>
        <scheme val="minor"/>
      </rPr>
      <t>(continuar con el levantamiento).</t>
    </r>
    <r>
      <rPr>
        <sz val="11"/>
        <color rgb="FFFF0000"/>
        <rFont val="Calibri"/>
        <family val="2"/>
        <scheme val="minor"/>
      </rPr>
      <t xml:space="preserve">
</t>
    </r>
    <r>
      <rPr>
        <sz val="11"/>
        <rFont val="Calibri"/>
        <family val="2"/>
        <scheme val="minor"/>
      </rPr>
      <t>Por otra parte se hace seguimiento semanal a la ejecución de los proyectos por parte del Subdirector de Desarrollo y los gerentes de los proyectos para controlar su cumplimiento</t>
    </r>
  </si>
  <si>
    <t xml:space="preserve">
2. Realizar seguimiento a la ejecución de los proyectos llevando a cabo el control de alcance, costo y tiempo para tomar las decisiones correspondientes desde la Subdirección</t>
  </si>
  <si>
    <t xml:space="preserve">
2. Registros de los seguimientos realizados a la ejecución de los proyectos realizados en la presente vigencia</t>
  </si>
  <si>
    <t xml:space="preserve">
2. Subdirector de soliciones y servicios  y Gerentes de proyectos</t>
  </si>
  <si>
    <t>FN-RC1</t>
  </si>
  <si>
    <t>Posibilidad de ocultar o alterar total o parcialmente la información  relacionada con el control y ejecución presupuestal de la AND, para beneficio de un tercero</t>
  </si>
  <si>
    <t>Aplicación inadecuada de procedimientos y herramientas que permitieran hacer control y seguimiento a la ejecución financiera de la Entidad y/o cambios en el entorno que no se encuentran documentados en las herramientas o documentos del proceso</t>
  </si>
  <si>
    <t>Ejecutar las herramientas de gestión que permitan establecer puntos de control en la cadena del proceso de Gestión Financiera</t>
  </si>
  <si>
    <t>Verificar que se lleven a cabo los controles correspondientes en la ejecución financiera de la entidad</t>
  </si>
  <si>
    <t xml:space="preserve">Los profesionales del proceso encargados de la gestión presupuestal, ejecutan las actividades relacionadas en los manuales y procedimientos del proceso Gestión Financiera
</t>
  </si>
  <si>
    <t>Se cuenta con las siguientes herramientas de gestión para el control y seguimiento del proceso de gestión financiera:
1. Carta Descriptiva del proceso en la que se identifican los puntos de control
2. Manual de presupuesto en el que se encuentran los aspectos a tener en cuenta así como los procedimientos para la ejecución presupuestal
3. Políticas Contables como lineamiento para su ejecución
4. Manual de Tesorería en el que se encuentran los componentes y procedimientos requeridos para esta labor
4. Formatos y demás documentos que quedan como soporte o registros de la ejecución financiera
5. Registros en SIIF Nación de la ejecución financiera de la Agencia
6. Manual de Gestión Contable y Tributaria</t>
  </si>
  <si>
    <t>No</t>
  </si>
  <si>
    <t xml:space="preserve">1. Veriicar que el contenido de los manuales y procedimientos se encuentren vigentes
2. Solicitar al grupo auditor de la revisoría fiscal, incluir análisis sobre la gestión presupuestal de la AND.
</t>
  </si>
  <si>
    <t>1. Acta de reunión de verificación de necesidades de actualización de manuales y procedimientos
2. Solicitud a equipo auditor para revisión de la gestión presupuestal</t>
  </si>
  <si>
    <t>1. Profesional de presupuesto, profesional de contabilidad, profesional de tesorería.
2. Subdirección financiera</t>
  </si>
  <si>
    <t>AD-RC1</t>
  </si>
  <si>
    <t>Posibilidad  de adquisición de bienes y servicios no incluidos en el Plan de Adquisiciones Anual (PAA) de la Entidad para beneficio particular o de terceros.</t>
  </si>
  <si>
    <t>Ausencia de control del Plan de adquisiciones</t>
  </si>
  <si>
    <t>Aprobación, seguimiento y control del Plan de Adquisiciones (PAA)</t>
  </si>
  <si>
    <t>Dirección
Subdirección Administrativa y Financiera - profesionales de apoyo administrativo y  financiero</t>
  </si>
  <si>
    <t>Verificar que los bienes y servicios que se adquieran se encuentren asociados en el PAA</t>
  </si>
  <si>
    <t xml:space="preserve">Se presenta ante el Comité de Gestión y Desempeño el PAA para su revisión y aprobación. Una vez aprobado se hace el registro en la herramienta SECOP en la cual se aprueba cada uno de los ajustes que se hagan sobre el PAA. Esta labor se realiza por parte de todos los Subdirectores y la Dirección. </t>
  </si>
  <si>
    <t>Revisar con el líder del proceso el cumplimiento de los puntos de control de la adquisición de bienes y servicios</t>
  </si>
  <si>
    <t xml:space="preserve"> Se cuenta con el Acta del Comité de Gestión y Desempeño
Actualización y seguimiento al PAA a través de SECOP II</t>
  </si>
  <si>
    <t>1. Verificar la entrada de los bienes a adquirir planeados en el PAA
2. Verificar las contrataciones de servicios planeadas en el PAA a través de SECOP</t>
  </si>
  <si>
    <t>1. Registros de entrada a almacen y/o acta de entrega del bien al colaborador
2. Registros de la ejecución de los contratos en SECOP, correo con el visto bueno de la verificación realizada en SECOP para pagos</t>
  </si>
  <si>
    <t>1. Apoyo administrativo TI
2. Otros apoyos administrativos</t>
  </si>
  <si>
    <t>GD-RC1</t>
  </si>
  <si>
    <t xml:space="preserve">Posible alteración y/o destrucción de los documentos generando perdidas económicas, afectación instruccional y reputaciones para el beneficiar a un tercero con fines fraudulentos. </t>
  </si>
  <si>
    <t xml:space="preserve">Debilidad en los controles de acceso a la información  del repositorio documental </t>
  </si>
  <si>
    <t>El profesional de gestión documental solicitara los controles de acceso a cada uno de los repositorios de las dependencias con el fin de administren y controlen la información</t>
  </si>
  <si>
    <t xml:space="preserve">Dirección
Subdirección Administrativa y Financiera - profesionales de Gestión Documental </t>
  </si>
  <si>
    <t xml:space="preserve">un mayor control de la información que se custodia en los repositorios de las áreas. </t>
  </si>
  <si>
    <t>Se revisará los inventarios documentales contra la información guardada de los repositorios verificando que la información sea completa y verídica.</t>
  </si>
  <si>
    <t>Comunicación interna solicitando los controles de acceso por dependencia</t>
  </si>
  <si>
    <t>TH-RC1</t>
  </si>
  <si>
    <t>Posibildad de orientar el proceso de faltas  y/o sanciones disciplinarias a favor del investigado o de un tercero generando inclumplimiento al debido proceso</t>
  </si>
  <si>
    <t>Presión o influencia por parte del investigado o superior jerárquico al servidor que tiene a cargo el caso</t>
  </si>
  <si>
    <t>Establecer y ejecutar el procedimiento con puntos de control para el trámite de faltas y/o sanciones disciplinarias que se identifiquen en la AND, incorporando varios actores para evitar concentración en una sola persona para la toma de decisiones.</t>
  </si>
  <si>
    <t>Subdirección Administrativa y Financiera - profesional de talento humano</t>
  </si>
  <si>
    <t>Semestral y de acuerdo con los porcesos que se estén llevando a cabo</t>
  </si>
  <si>
    <t>Validar que el proceso de control disciplinario se haga conforme al procedimiento</t>
  </si>
  <si>
    <t>Ejecutar las actividades y puntos de control establecidas en el procedimiento "control Inrerno discplinario" con el fin de identificar los elementos y piezas de investigación ante una falta disciplinaria</t>
  </si>
  <si>
    <t>Revisar con el líder del proceso la desviación detectada en la ejecución del procedimeinto e informar a las partes que se requieran para subsanar el evento que originó la desviación</t>
  </si>
  <si>
    <t>Se cuenta con el procedimiento de Control Interno Disciplinario en el cual intervienen varios actores y se identificaron puntos de control</t>
  </si>
  <si>
    <t>1.  Socializar el reglamento interno de trabajo a funcionarios de planta y el código sustantivo de trabajo</t>
  </si>
  <si>
    <t>1. Registros de asistencia</t>
  </si>
  <si>
    <t>Líder de talento humano</t>
  </si>
  <si>
    <t>TH-RC2</t>
  </si>
  <si>
    <t>Posibilidad de vinculación de personal sin el cumplimiento de requisitos para el cargo para un favorecimiento particular.</t>
  </si>
  <si>
    <t>Presiones internas o externas para la vinculación de personal.</t>
  </si>
  <si>
    <t>El profesional de gestión de talento Humano establece una cadena de revisión del perfil, requisitos y documentos exigidos para la vinculación del personal en la AND.</t>
  </si>
  <si>
    <t>Verificar que se cumplan con los requisitos establecidos en la Entidad para la vinculación de personal</t>
  </si>
  <si>
    <t xml:space="preserve">Revisar que los candidatos a los cargos cumplan con los requisitos establecidos en el Manual de funciones de la Agencia, y llevar a cabo la selección y vinculación conforme a lo establecido en el procedimiento elaborado para el tema. </t>
  </si>
  <si>
    <t xml:space="preserve">Llevar a cabo la revisión del proceso de selección y vinculación y realizar las investigaciones correspondientes </t>
  </si>
  <si>
    <t xml:space="preserve">Socialización al interior del equipo de trabajo de Talento humano el procedimiento de selección, vinculación, gestión y desvinculación de personal </t>
  </si>
  <si>
    <t>Líder de talento humano/ Subdirección Administrativa y financiera</t>
  </si>
  <si>
    <t>JR-RC1</t>
  </si>
  <si>
    <t>Posibilidad de pérdida o alteración de un proceso o concepto jurídico para beneficio propio o de un tercero.</t>
  </si>
  <si>
    <t>Influencia externa o interna en la gestión jurídica.</t>
  </si>
  <si>
    <t>El subdirector juridico establecera una  una cadena de aprobación de procesos  entre el equipo Jurídico.</t>
  </si>
  <si>
    <t>Subdirección Jurídica - Subdirectora</t>
  </si>
  <si>
    <t xml:space="preserve">Semestral </t>
  </si>
  <si>
    <t>Verificar que se implementen los puntos de control establecidos para los procesos o conceptos jurídcos</t>
  </si>
  <si>
    <r>
      <rPr>
        <sz val="11"/>
        <color rgb="FF000000"/>
        <rFont val="Calibri"/>
        <family val="2"/>
      </rPr>
      <t xml:space="preserve">Identificar en el proceso de Gestión Jurídica asi como los procedimientos asociados a la </t>
    </r>
    <r>
      <rPr>
        <sz val="11"/>
        <color rgb="FF00B050"/>
        <rFont val="Calibri"/>
        <family val="2"/>
      </rPr>
      <t>presentación de conceptos</t>
    </r>
    <r>
      <rPr>
        <sz val="11"/>
        <color rgb="FF000000"/>
        <rFont val="Calibri"/>
        <family val="2"/>
      </rPr>
      <t>, los puntos de control para la gestión jurídica de la AND</t>
    </r>
  </si>
  <si>
    <t>Revisar con el líder del proceso el cumplimiento de los puntos de control de la gestión jurídica de la entidad</t>
  </si>
  <si>
    <t>Se cuenta con las siguientes herramientas de gestión para el control y seguimiento del proceso de gestión Jurídica:
1. Carta Descriptiva del proceso en la que se identifican los puntos de control
2. Procedimiento Prevención de daño antijurídico
En los procedimientos antes mencionados se establecen los puntos de control requeridos para la gestión jurídica de la Entidad</t>
  </si>
  <si>
    <t xml:space="preserve">1. Implementar un control entre superiores o pares para los procesos o conceptos </t>
  </si>
  <si>
    <t xml:space="preserve">1. Visto bueno del superior o par correspondiente de acuerdo con el proceso o concepto jurídico
</t>
  </si>
  <si>
    <t xml:space="preserve">1. Subdirectora Jurídica
</t>
  </si>
  <si>
    <t>CT-RC1</t>
  </si>
  <si>
    <t>Posibilidad de favorecimiento en la adjudicación de contratos o procesos  a un proponente en particular</t>
  </si>
  <si>
    <t xml:space="preserve">Ausencia de un proceso de gestión contractual definido, identificando puntos de control para las etapas de la contratación. </t>
  </si>
  <si>
    <t>El profesional designado por la subdirección Juridica realizara la elaboración y aprobación del Proceso de Gestión Contractual identificando puntos de control durante las etapas de contratación.</t>
  </si>
  <si>
    <t xml:space="preserve">Verificar la existencia de puntos de control para la ejecución contractual </t>
  </si>
  <si>
    <t xml:space="preserve">Elaboración,  aprobación y ejecución de la Carta Descriptiva (CT.PC.01) del Proceso Gestión Contractual (CT.PR.01) con la identificación de los puntos de control por etapa. </t>
  </si>
  <si>
    <t xml:space="preserve">Revisar con el líder del proceso el cumplimiento de los puntos de control del proceso </t>
  </si>
  <si>
    <t xml:space="preserve">Carta descriptiva del proceso
Manual de contratación
Guía para la supervisión e interventoría de contratos y convenios 
Instructivo para el diligenciamiento de formatos etapa precontractual OPS Procedimiento contratación de prestación de servicios
</t>
  </si>
  <si>
    <t>1. Revisión de documentos y herramientas de gestión del proceso, para realizar las actualizaciones correspondientes a la mejora continua de este.</t>
  </si>
  <si>
    <t>1. Procedimientos, guías, manuales, etc para las diferentes etapas de la gestión contractual modificados y /o  actualizados.</t>
  </si>
  <si>
    <t>Subdirectora Jurídica
Profesional jurpidico</t>
  </si>
  <si>
    <r>
      <t xml:space="preserve">Proceso: </t>
    </r>
    <r>
      <rPr>
        <sz val="11"/>
        <rFont val="Calibri"/>
        <family val="2"/>
        <scheme val="minor"/>
      </rPr>
      <t>Gestión de Grupos de Interés</t>
    </r>
  </si>
  <si>
    <r>
      <t>Objetivo del Proceso:</t>
    </r>
    <r>
      <rPr>
        <sz val="11"/>
        <rFont val="Calibri"/>
        <family val="2"/>
        <scheme val="minor"/>
      </rPr>
      <t xml:space="preserve"> Establecer lineamientos y coordinar las actividades tendientes a la identificación de los intereses de los grupos de valor e interes, y a la implementarción de acciones de participación, rendición de cuentas y atención de requerimientos en el marco de la gestión de la AND</t>
    </r>
  </si>
  <si>
    <r>
      <t xml:space="preserve">Proceso: </t>
    </r>
    <r>
      <rPr>
        <sz val="11"/>
        <rFont val="Calibri"/>
        <family val="2"/>
        <scheme val="minor"/>
      </rPr>
      <t>Gestión de Talento Humano</t>
    </r>
  </si>
  <si>
    <r>
      <t>Objetivo del Proceso:</t>
    </r>
    <r>
      <rPr>
        <sz val="11"/>
        <rFont val="Calibri"/>
        <family val="2"/>
        <scheme val="minor"/>
      </rPr>
      <t xml:space="preserve"> Planear, organizar, ejecutar y controlar las acciones que promuevan la provisión y desarrollo del talento humano, bienestar y mejoramiento de las competencias laborales, la seguridad y salud en el trabajo, así como la gestión de situaciones administrativas que se generen en el ingreso, permanencia o retiro del personal de la Entidad</t>
    </r>
  </si>
  <si>
    <r>
      <rPr>
        <sz val="11"/>
        <rFont val="Calibri"/>
        <family val="2"/>
        <scheme val="minor"/>
      </rPr>
      <t>Establecer</t>
    </r>
    <r>
      <rPr>
        <sz val="11"/>
        <color rgb="FFFF0000"/>
        <rFont val="Calibri"/>
        <family val="2"/>
        <scheme val="minor"/>
      </rPr>
      <t xml:space="preserve"> </t>
    </r>
    <r>
      <rPr>
        <sz val="11"/>
        <color rgb="FF00B050"/>
        <rFont val="Calibri"/>
        <family val="2"/>
        <scheme val="minor"/>
      </rPr>
      <t xml:space="preserve">y ejecutar el </t>
    </r>
    <r>
      <rPr>
        <sz val="11"/>
        <rFont val="Calibri"/>
        <family val="2"/>
        <scheme val="minor"/>
      </rPr>
      <t xml:space="preserve">procedimiento con puntos de control para </t>
    </r>
    <r>
      <rPr>
        <sz val="11"/>
        <color theme="1"/>
        <rFont val="Calibri"/>
        <family val="2"/>
        <scheme val="minor"/>
      </rPr>
      <t>el trámite de faltas y/o sanciones disciplinarias que se identifiquen en la AND, incorporando varios actores para evitar concentración en una sola persona para la toma de decisiones.</t>
    </r>
  </si>
  <si>
    <t>Establecer una cadena de revisión del perfil, requisitos y documentos exigidos para la vinculación del personal en la AND.</t>
  </si>
  <si>
    <t>Se cuenta con el procedimiento selección, vinculación, gestión y desvinculación de personal en el marco del proceso de Gestión de Talento Humano y en el cual se establecen varios actores para la revisión de la selección del personal con base en el cumplimiento de requisitos de los perfiles. De igual manera se cuenta con el manual de funciones que establece los perfiles específicos para cada cargo de la Entidad</t>
  </si>
  <si>
    <t xml:space="preserve">1. Analizar si el procedimiento requiere actualizaciones relacionadas con los puntos de control, actividades o normativa
2. Socialización al inerior del equipo de trabajo de Talento humano el procedimiento de selección, vinculación, gestión y desvinculación de personal </t>
  </si>
  <si>
    <t>1. Acta de revisión del procedimiento
2. Listado  de asistencia</t>
  </si>
  <si>
    <t>TH-RC3</t>
  </si>
  <si>
    <t>Posibiidad de no manifestar el conflicto de interés en tanto involucre un interés particular, directo o conocimiento previo</t>
  </si>
  <si>
    <t>Falta de controles sobre la gestión de conflictos de interes</t>
  </si>
  <si>
    <r>
      <rPr>
        <sz val="11"/>
        <color rgb="FF00B050"/>
        <rFont val="Calibri"/>
        <family val="2"/>
        <scheme val="minor"/>
      </rPr>
      <t xml:space="preserve">Elaborar e </t>
    </r>
    <r>
      <rPr>
        <sz val="11"/>
        <rFont val="Calibri"/>
        <family val="2"/>
        <scheme val="minor"/>
      </rPr>
      <t xml:space="preserve">implementar el plan de acción que permita orientar y controlar la gestión de conflictos de interés en la Agencia de acuerdo con el ciclo PHVA </t>
    </r>
  </si>
  <si>
    <t>Profesional de Talento Humano/Profesional asignado de Subdirección Jurídica</t>
  </si>
  <si>
    <t>Verificar la implementación de acciones de prevención frente a la gestión de conflictos de interés</t>
  </si>
  <si>
    <t xml:space="preserve">Ejecutar las actividades descritas en el cronograma del plan de acción </t>
  </si>
  <si>
    <t>Actualzar el plan de acuerdo con las necesidades que se detecten durante su ejecución</t>
  </si>
  <si>
    <t xml:space="preserve">Plan de acción para la gestión de conflictos de interes
Documentos aprobados de gestión de conflictos de interés (guía, formatos, etc)
</t>
  </si>
  <si>
    <t>1. Socializar o realizar transferencia de conocimiento de la estrategia de gestión de conflictos a todos los colaboradores de la AND
2. Realizar el seguimiento al cumplimiento de la ejecución del plan de gestión de conflictos de interés</t>
  </si>
  <si>
    <t>1. Registros de asistencia, presentación y cronograma de seguimiento y cobertura a la sensiblización o transferencia de conocimiento
2. Informe de cumplimiento de la ejecución del plan de gestión de conflictos de interés</t>
  </si>
  <si>
    <t>Falta de socialización del procedimiento y los canales para manifestar los casos de conflictos de interes</t>
  </si>
  <si>
    <t>Incluir en el Plan Institucional de Capacitación de la Agencia temas asociados a la gestión de conflictos de interés</t>
  </si>
  <si>
    <t xml:space="preserve">Profesional de Talento Humano </t>
  </si>
  <si>
    <t xml:space="preserve">Semestral  </t>
  </si>
  <si>
    <t>Gestionar la programación de las capacitaciones relacionadas con conflicto de interés</t>
  </si>
  <si>
    <t>Actualzar el plan de capacitación de acuerdo con las necesidades que se detecten durante su ejecución</t>
  </si>
  <si>
    <t>Registros de asistencia a las capacitaciones en teams
Presentación de la capacitación
Seguimiento de ejecución de capacitaciones y cobertura</t>
  </si>
  <si>
    <t>1. Seguimiento al cumplimiento del plan de capacitación en lo relacionado con gestión de conflicto de interes</t>
  </si>
  <si>
    <t>1. Registros del seguimiento al cumplimiento del plan de capacitación</t>
  </si>
  <si>
    <t>Se valora el impacto de los riesgos TH-RC1 y TH-RC2 disminuyendo de la escala "catastrófico" a "mayor", como resultado, el riesgo residual se ubica en la zona "alta"
Se ajustan las actividades, responsables y fechas de ejecución del plan de tratamientos de riesgos
Se ajusta la redacción de los tres riesgos incluyendp la palabra "Posibilidad"
Se ajusta la redacción de la columna "describa el control existente" del riesgo TH-RC1 incluyendo la palabra "ejecutar"
Se ajusta la redacción de la columna "describa el control existente" del riesgo TH-RC3 incluyendo la palabra "elaborar"
Se modifica la peridodidad de los controles del riesgo TH-RC3 quedando anual y semestral
Se ajusta la redacción de la información de la columna "4. Como se realiza el control" de los dos controles del riesgo TH-RC-3
Se ajusta la redacción de la información de la columna "5. Que pasa con las observaciones y desviaciones" de los dos controles del riesgo TH-RC-3
Se elimina el la evidencia "Informe de seguimiento de implementación del plan de acción" del riesgo TH-RC-3,  teniendo en cuenta que esta información hace parte del balance de actividades que reporta el proceso de Gestión talento humano.</t>
  </si>
  <si>
    <r>
      <t xml:space="preserve">Proceso: </t>
    </r>
    <r>
      <rPr>
        <sz val="11"/>
        <rFont val="Calibri"/>
        <family val="2"/>
        <scheme val="minor"/>
      </rPr>
      <t>Gestión contractual</t>
    </r>
  </si>
  <si>
    <r>
      <t xml:space="preserve">Objetivo del Proceso: </t>
    </r>
    <r>
      <rPr>
        <sz val="11"/>
        <rFont val="Calibri"/>
        <family val="2"/>
        <scheme val="minor"/>
      </rPr>
      <t>Gestionar y asegurar la adquisición de bienes y/o servicios en la Agencia Nacional Digital mediante la asesoría y acompañamiento de los procesos contractuales con el fin de cumplir lo dispuesto en el plan anual de adquisiciones.</t>
    </r>
  </si>
  <si>
    <r>
      <rPr>
        <sz val="11"/>
        <color rgb="FF00B050"/>
        <rFont val="Calibri"/>
        <family val="2"/>
        <scheme val="minor"/>
      </rPr>
      <t>Posibilidad de fa</t>
    </r>
    <r>
      <rPr>
        <sz val="11"/>
        <color rgb="FF000000"/>
        <rFont val="Calibri"/>
        <family val="2"/>
        <scheme val="minor"/>
      </rPr>
      <t>vorecimiento en la</t>
    </r>
    <r>
      <rPr>
        <sz val="11"/>
        <color rgb="FF00B050"/>
        <rFont val="Calibri"/>
        <family val="2"/>
        <scheme val="minor"/>
      </rPr>
      <t xml:space="preserve"> adjudicación de contratos o procesos  </t>
    </r>
    <r>
      <rPr>
        <sz val="11"/>
        <color rgb="FF000000"/>
        <rFont val="Calibri"/>
        <family val="2"/>
        <scheme val="minor"/>
      </rPr>
      <t>a un proponente en particular</t>
    </r>
  </si>
  <si>
    <r>
      <rPr>
        <sz val="11"/>
        <color rgb="FF000000"/>
        <rFont val="Calibri"/>
        <family val="2"/>
      </rPr>
      <t>Elaboración,  aprobación</t>
    </r>
    <r>
      <rPr>
        <sz val="11"/>
        <color rgb="FF00B050"/>
        <rFont val="Calibri"/>
        <family val="2"/>
      </rPr>
      <t xml:space="preserve"> y ejecución de l</t>
    </r>
    <r>
      <rPr>
        <sz val="11"/>
        <color rgb="FF000000"/>
        <rFont val="Calibri"/>
        <family val="2"/>
      </rPr>
      <t xml:space="preserve">a Carta Descriptiva </t>
    </r>
    <r>
      <rPr>
        <sz val="11"/>
        <color rgb="FF00B050"/>
        <rFont val="Calibri"/>
        <family val="2"/>
      </rPr>
      <t xml:space="preserve">(CT.PC.01) </t>
    </r>
    <r>
      <rPr>
        <sz val="11"/>
        <color rgb="FF000000"/>
        <rFont val="Calibri"/>
        <family val="2"/>
      </rPr>
      <t xml:space="preserve">del Proceso Gestión Contractual </t>
    </r>
    <r>
      <rPr>
        <sz val="11"/>
        <color rgb="FF00B050"/>
        <rFont val="Calibri"/>
        <family val="2"/>
      </rPr>
      <t>(CT.PR.01)</t>
    </r>
    <r>
      <rPr>
        <sz val="11"/>
        <color rgb="FF000000"/>
        <rFont val="Calibri"/>
        <family val="2"/>
      </rPr>
      <t xml:space="preserve"> con la identificación de los puntos de control por etapa. </t>
    </r>
  </si>
  <si>
    <t>Se ajusta la redacción del riesgo incluyendo la palabra "Posibilidad"
Se realiza valoración de probabilidad e impacto.  Se conservan las valoraciones quedando el riesgo inherente "extremo"
Se complementa la información de la columna "6. Evidencia de la ejecución del control", describiendo los documentos asociados al proceso de Gestión contractual
Se  actualizan las fechas del plan de acción</t>
  </si>
  <si>
    <r>
      <t xml:space="preserve">Proceso: </t>
    </r>
    <r>
      <rPr>
        <sz val="11"/>
        <rFont val="Calibri"/>
        <family val="2"/>
        <scheme val="minor"/>
      </rPr>
      <t>Gestión jurídica</t>
    </r>
  </si>
  <si>
    <r>
      <t xml:space="preserve">Objetivo del Proceso: </t>
    </r>
    <r>
      <rPr>
        <sz val="11"/>
        <rFont val="Calibri"/>
        <family val="2"/>
        <scheme val="minor"/>
      </rPr>
      <t>Generar lineamientos y asesorar en asuntos jurídicos y representación judicial y prejudicial a la Agencia Nacional Digital con el fin de proteger sus intereses jurídico</t>
    </r>
  </si>
  <si>
    <r>
      <rPr>
        <sz val="11"/>
        <color rgb="FF00B050"/>
        <rFont val="Calibri"/>
        <family val="2"/>
        <scheme val="minor"/>
      </rPr>
      <t>Posibilidad de</t>
    </r>
    <r>
      <rPr>
        <sz val="11"/>
        <rFont val="Calibri"/>
        <family val="2"/>
        <scheme val="minor"/>
      </rPr>
      <t xml:space="preserve"> pérdida o alteración de un proceso o concepto jurídico para beneficio propio o de un tercero.</t>
    </r>
  </si>
  <si>
    <r>
      <rPr>
        <sz val="11"/>
        <color rgb="FF000000"/>
        <rFont val="Calibri"/>
        <family val="2"/>
        <scheme val="minor"/>
      </rPr>
      <t xml:space="preserve">1. Visto bueno del superior o par correspondiente de acuerdo con el proceso o concepto jurídico
</t>
    </r>
    <r>
      <rPr>
        <sz val="11"/>
        <color rgb="FFFF0000"/>
        <rFont val="Calibri"/>
        <family val="2"/>
        <scheme val="minor"/>
      </rPr>
      <t xml:space="preserve">
</t>
    </r>
  </si>
  <si>
    <t>Se ajusta la redacción del riesgo incluyendo la palabra "Posibilidad"
Se realiza valoración de probabilidad e impacto.  Se conservan las valoraciones quedando el riesgo inherente "extremo"
Se actualizan las fechas del plan de acción</t>
  </si>
  <si>
    <r>
      <t xml:space="preserve">Proceso: </t>
    </r>
    <r>
      <rPr>
        <sz val="11"/>
        <rFont val="Calibri"/>
        <family val="2"/>
        <scheme val="minor"/>
      </rPr>
      <t>Gestión financiera</t>
    </r>
  </si>
  <si>
    <r>
      <t xml:space="preserve">Objetivo del Proceso: </t>
    </r>
    <r>
      <rPr>
        <sz val="11"/>
        <rFont val="Calibri"/>
        <family val="2"/>
        <scheme val="minor"/>
      </rPr>
      <t>Gestionar y realizar el seguimiento a la ejecución de los recursos financieros de la AND mediante el registro de operaciones en el SIIF-Nación, así como la presentación de los estados financieros de la Entidad, con el fin de disponer de información oportuna y veraz para el cumplimiento de la ejecución del presupuesto asignado y de los objetivos propuestos por la Agencia Nacional Digital.</t>
    </r>
  </si>
  <si>
    <t>En caso de detectar desviaciones de acuerdo con los controles que se encuentra en los manuales y procedimientos, se solicita a la unidad de gestión subsanar lo detectado para continuar con el proceso presupuestal</t>
  </si>
  <si>
    <t>Se valora el impacto del riesgo FN-RC-1 disminuyendo de la escala "catastrófico" a "mayor", como resultado, el riesgo residual se ubica en la zona "alta"
Se ajusta la redacción del riesgo incluyendo la palabra "Posibilidad".  Se elimina de la redacción a palabra "contable"
Se ajusta la redacción de la causa
Se ajusta la redacción de la columna "describa el control existente"
Se ajusta la redacción de la columna "4. Como se realiza el control"
Se ajusta la redacción de la columna "5. Que pasa con las observaciones y desviaciones"
Se ajustan las actividades, responsables y fechas de ejecución del plan de tratamientos de riesgos</t>
  </si>
  <si>
    <r>
      <t xml:space="preserve">Proceso: </t>
    </r>
    <r>
      <rPr>
        <sz val="11"/>
        <rFont val="Calibri"/>
        <family val="2"/>
        <scheme val="minor"/>
      </rPr>
      <t>Gestión administrativa</t>
    </r>
  </si>
  <si>
    <r>
      <t xml:space="preserve">Objetivo del Proceso: </t>
    </r>
    <r>
      <rPr>
        <sz val="11"/>
        <rFont val="Calibri"/>
        <family val="2"/>
        <scheme val="minor"/>
      </rPr>
      <t>Planear, administrar, organizar y controlar los bienes y servicios adquiridos, así como gestionar los trámites inmersos en el proceso administrativo y las adecuaciones de infraestructura física que requiera la Entidad, mediante la correcta ejecución de los recursos para el adecuado funcionamiento de la Agencia Nacional Digital.</t>
    </r>
  </si>
  <si>
    <t xml:space="preserve">Se valora el impacto del riesgo disminuyendo de la escala "catastrófico" a "mayor", como resultado, el riesgo residual se ubica en la zona "alta"
Se ajustan los responsables y fechas de ejecución del plan de tratamientos de riesgos
</t>
  </si>
  <si>
    <r>
      <t xml:space="preserve">Proceso: </t>
    </r>
    <r>
      <rPr>
        <sz val="11"/>
        <rFont val="Calibri"/>
        <family val="2"/>
        <scheme val="minor"/>
      </rPr>
      <t xml:space="preserve">Gestión de Proyectos de Ciencia, Tecnología e innovación aplicada </t>
    </r>
  </si>
  <si>
    <r>
      <t xml:space="preserve">Objetivo del Proceso: </t>
    </r>
    <r>
      <rPr>
        <sz val="11"/>
        <rFont val="Calibri"/>
        <family val="2"/>
        <scheme val="minor"/>
      </rPr>
      <t>Formular, proponer y ejecutar proyectos de Ciencia, Tecnología e Innovación (CTI) aplicada, asociados a la creación de un ecosistema de información pública, atendiendo criterios de eficiencia, celeridad e impacto</t>
    </r>
  </si>
  <si>
    <t>Se ajustan las actividades, responsables y fechas de ejecución del plan de tratamientos de riesgos
Se ajusta la redacción de los tres riesgos incluyendo la palabra "Posibilidad"</t>
  </si>
  <si>
    <t>SI</t>
  </si>
  <si>
    <t>NO</t>
  </si>
  <si>
    <r>
      <t xml:space="preserve">Proceso: </t>
    </r>
    <r>
      <rPr>
        <sz val="11"/>
        <rFont val="Calibri"/>
        <family val="2"/>
        <scheme val="minor"/>
      </rPr>
      <t>Direccionamiento Estratégico</t>
    </r>
  </si>
  <si>
    <r>
      <t xml:space="preserve">Objetivo del Proceso: </t>
    </r>
    <r>
      <rPr>
        <sz val="11"/>
        <rFont val="Calibri"/>
        <family val="2"/>
        <scheme val="minor"/>
      </rPr>
      <t>Definir las políticas y lineamientos institucionales que permitan dar cumplimiento a la misión y objetivos de la Agencia Nacional Digital, de acuerdo con la normatividad vigente.</t>
    </r>
  </si>
  <si>
    <t>Monitoreo segunda línea de defensa</t>
  </si>
  <si>
    <t>Monitoreo Planeación Tercera línea de defensa</t>
  </si>
  <si>
    <r>
      <rPr>
        <sz val="11"/>
        <color rgb="FF000000"/>
        <rFont val="Calibri"/>
        <family val="2"/>
        <scheme val="minor"/>
      </rPr>
      <t>* Acta de Comité de Gestión y desempeño en la que se revisó y aprobó el plan d</t>
    </r>
    <r>
      <rPr>
        <sz val="11"/>
        <color rgb="FF00B050"/>
        <rFont val="Calibri"/>
        <family val="2"/>
        <scheme val="minor"/>
      </rPr>
      <t xml:space="preserve">e acción  
</t>
    </r>
    <r>
      <rPr>
        <sz val="11"/>
        <color rgb="FF000000"/>
        <rFont val="Calibri"/>
        <family val="2"/>
        <scheme val="minor"/>
      </rPr>
      <t xml:space="preserve">*Publicación de los planes estratégicos y de acción institucional en la intranet y en la sección de transparencia de la página web (punto 6 del menú de la sección) 
</t>
    </r>
  </si>
  <si>
    <t xml:space="preserve">1. Acta de reunión de aprobación del seguimiento  del Plan Anual en el Comite de Gestión y Desempeño </t>
  </si>
  <si>
    <t xml:space="preserve">Realizar parcial o totalmente  una inadecuada formulación, ejecución, seguimiento y control  del Plan  Estratégico de la AND y sus planes de acción para un beneficio particular. </t>
  </si>
  <si>
    <t>Verificar la articulación del Plan de acción con el Plan Estratégico de la Agencia estableciendo acciones de seguimiento para que con oportunidad y calidad se realice el control de la implementación del Plan de Acción Institucional.</t>
  </si>
  <si>
    <t xml:space="preserve">Verificar la implementación del Plan de acción formulado y su asociación con el cumplimiento del plan Estratégico Institucional  </t>
  </si>
  <si>
    <t>* Revisión por parte del Comité de Gestión y Desempeño de la articulación del plan de acción con el Plan Estratégico de la AND.
* Realizar seguimiento y monitoreo a la implementación del plan de acción.</t>
  </si>
  <si>
    <r>
      <rPr>
        <strike/>
        <sz val="11"/>
        <color theme="1"/>
        <rFont val="Calibri"/>
        <family val="2"/>
        <scheme val="minor"/>
      </rPr>
      <t>Revisar con el líder del proceso las acciones de mejora para que se de el seguimiento y verificación de la articulación requerida entre los planes</t>
    </r>
    <r>
      <rPr>
        <sz val="11"/>
        <color theme="1"/>
        <rFont val="Calibri"/>
        <family val="2"/>
        <scheme val="minor"/>
      </rPr>
      <t xml:space="preserve">
</t>
    </r>
    <r>
      <rPr>
        <sz val="11"/>
        <color rgb="FF00B050"/>
        <rFont val="Calibri"/>
        <family val="2"/>
        <scheme val="minor"/>
      </rPr>
      <t>Identificar las actividades que están con rezagos en su ejecución y presentar las respectivas alertas a los líderes de dependencia</t>
    </r>
  </si>
  <si>
    <r>
      <rPr>
        <strike/>
        <sz val="11"/>
        <rFont val="Calibri"/>
        <family val="2"/>
        <scheme val="minor"/>
      </rPr>
      <t>* Acta de Comité de Gestión y desempeño en la que se revisó la alineación del Plan Estratégico Institucional con el plan de acción de la Agencia.</t>
    </r>
    <r>
      <rPr>
        <sz val="11"/>
        <color theme="1"/>
        <rFont val="Calibri"/>
        <family val="2"/>
        <scheme val="minor"/>
      </rPr>
      <t xml:space="preserve">
* Actas de Comité de Ges</t>
    </r>
    <r>
      <rPr>
        <sz val="11"/>
        <rFont val="Calibri"/>
        <family val="2"/>
        <scheme val="minor"/>
      </rPr>
      <t xml:space="preserve">tión y desempeño de la vigencia </t>
    </r>
    <r>
      <rPr>
        <sz val="11"/>
        <color theme="1"/>
        <rFont val="Calibri"/>
        <family val="2"/>
        <scheme val="minor"/>
      </rPr>
      <t>en las que se hace seguimiento al plan de acción institucional en el marco del plan estratégico de la Entidad</t>
    </r>
  </si>
  <si>
    <r>
      <rPr>
        <strike/>
        <sz val="11"/>
        <color theme="1"/>
        <rFont val="Calibri"/>
        <family val="2"/>
        <scheme val="minor"/>
      </rPr>
      <t xml:space="preserve">1.  Hacer seguimiento de la ejecución del plan de acción institucional  como método de control desde el Comité de Gestión y Desempeño
2. Hacer seguimiento operativo a la ejecución del plan de acción con los líderes de procesos
</t>
    </r>
    <r>
      <rPr>
        <sz val="11"/>
        <color theme="1"/>
        <rFont val="Calibri"/>
        <family val="2"/>
        <scheme val="minor"/>
      </rPr>
      <t xml:space="preserve">
</t>
    </r>
    <r>
      <rPr>
        <sz val="11"/>
        <color rgb="FF00B050"/>
        <rFont val="Calibri"/>
        <family val="2"/>
        <scheme val="minor"/>
      </rPr>
      <t>1.  Realizar transferencias de conocimiento asociadas a la planeación estratégica</t>
    </r>
    <r>
      <rPr>
        <sz val="11"/>
        <color theme="1"/>
        <rFont val="Calibri"/>
        <family val="2"/>
        <scheme val="minor"/>
      </rPr>
      <t xml:space="preserve">
</t>
    </r>
    <r>
      <rPr>
        <sz val="11"/>
        <color rgb="FF00B050"/>
        <rFont val="Calibri"/>
        <family val="2"/>
        <scheme val="minor"/>
      </rPr>
      <t>2. Realizar revisión de los instrumentos de planificación para determinar mejoras en éstos cuando aplique</t>
    </r>
  </si>
  <si>
    <r>
      <rPr>
        <strike/>
        <sz val="11"/>
        <color theme="1"/>
        <rFont val="Calibri"/>
        <family val="2"/>
        <scheme val="minor"/>
      </rPr>
      <t xml:space="preserve">1. Actas de Comité de Gestión y Desempeño en las que se controle el cumplimiento del Plan de acción institucional
2. Archivos de seguimiento operativo al avance del Plan de acción
</t>
    </r>
    <r>
      <rPr>
        <sz val="11"/>
        <color theme="1"/>
        <rFont val="Calibri"/>
        <family val="2"/>
        <scheme val="minor"/>
      </rPr>
      <t xml:space="preserve">
</t>
    </r>
    <r>
      <rPr>
        <sz val="11"/>
        <color rgb="FF00B050"/>
        <rFont val="Calibri"/>
        <family val="2"/>
        <scheme val="minor"/>
      </rPr>
      <t>1. Plan Institucional de Capacitación
2. Instrumentos, documentos actualizados (cuando aplique)</t>
    </r>
  </si>
  <si>
    <r>
      <t xml:space="preserve">1. Profesional de planeación 
</t>
    </r>
    <r>
      <rPr>
        <strike/>
        <sz val="11"/>
        <rFont val="Calibri"/>
        <family val="2"/>
        <scheme val="minor"/>
      </rPr>
      <t>2. Comité de Gestión y Desempeño</t>
    </r>
    <r>
      <rPr>
        <sz val="11"/>
        <color theme="1"/>
        <rFont val="Calibri"/>
        <family val="2"/>
        <scheme val="minor"/>
      </rPr>
      <t xml:space="preserve">
2. Profesional de apoyo a planeación</t>
    </r>
  </si>
  <si>
    <t>Se ajusta la redacción del riesgo incluyendo la palabra "Posibilidad"
Se realiza valoración de probabilidad e impacto.  Se conservan las valoraciones quedando el riesgo inherente "Alto"
Se ajusta la redacción de la segunda descripción del control en la columna "Que pasa con las observaciones y desviaciones"
Se realiza ajuste en las evidencias producto de la ejecución de los controles
Se realizaron ajustes a las acciones a desarrollar en el plan de acción para fortalecer los controles</t>
  </si>
  <si>
    <r>
      <t xml:space="preserve">Proceso: </t>
    </r>
    <r>
      <rPr>
        <sz val="11"/>
        <rFont val="Calibri"/>
        <family val="2"/>
        <scheme val="minor"/>
      </rPr>
      <t xml:space="preserve">Articulación de servicios Ciudadanos Digitales </t>
    </r>
  </si>
  <si>
    <r>
      <t xml:space="preserve">Objetivo del Proceso: </t>
    </r>
    <r>
      <rPr>
        <sz val="11"/>
        <rFont val="Calibri"/>
        <family val="2"/>
        <scheme val="minor"/>
      </rPr>
      <t xml:space="preserve">Coordinar la participación de todos los actores vinculados en la prestación de los Servicios Ciudadanos Digitales (SCD) con el propósito de implementarlos de acuerdo con los lineamientos del Ministerio de Tecnologías de la Información y las Comunicaciones. </t>
    </r>
  </si>
  <si>
    <r>
      <rPr>
        <sz val="11"/>
        <color rgb="FFFF0000"/>
        <rFont val="Calibri"/>
        <family val="2"/>
        <scheme val="minor"/>
      </rPr>
      <t xml:space="preserve">Posibilidad de </t>
    </r>
    <r>
      <rPr>
        <sz val="11"/>
        <color theme="1"/>
        <rFont val="Calibri"/>
        <family val="2"/>
        <scheme val="minor"/>
      </rPr>
      <t>Manipulación de las condiciones establecidas en los lineamientos técnicos, para la estructuración de los Servicios Ciudadanos Digitales para beneficio propio o favoreciendo un tercero en particular.</t>
    </r>
  </si>
  <si>
    <r>
      <t xml:space="preserve">Se cuenta con los documentos asociados a la implementación de servicios ciudadanos digitales aprobados por el Subdirector del área: 
1. Cartas Descriptivas de los procesos de Gestión de Proyectos de CTI aplicada, Prestación de SCD y Articulación de SCD
</t>
    </r>
    <r>
      <rPr>
        <sz val="11"/>
        <color rgb="FFFF0000"/>
        <rFont val="Calibri"/>
        <family val="2"/>
        <scheme val="minor"/>
      </rPr>
      <t xml:space="preserve">2. Guías, Instructivos, Formatos, etc. elaborados por profesionales de la Subdirección y aprobados por el Subdirector. </t>
    </r>
  </si>
  <si>
    <r>
      <rPr>
        <sz val="11"/>
        <color rgb="FFFF0000"/>
        <rFont val="Calibri"/>
        <family val="2"/>
        <scheme val="minor"/>
      </rPr>
      <t xml:space="preserve">Posibilidad de  </t>
    </r>
    <r>
      <rPr>
        <sz val="11"/>
        <color theme="1"/>
        <rFont val="Calibri"/>
        <family val="2"/>
        <scheme val="minor"/>
      </rPr>
      <t>Manipulación de las condiciones establecidas en los lineamientos técnicos, para la estructuración de los Servicios Ciudadanos Digitales para beneficio propio o favoreciendo un tercero en particular.</t>
    </r>
  </si>
  <si>
    <r>
      <t xml:space="preserve">Se cuenta con los documentos generados como lineamientos para la estructuración e implementación de servicios ciudadanos digitales desde MinTIC: 
</t>
    </r>
    <r>
      <rPr>
        <sz val="11"/>
        <color rgb="FFFF0000"/>
        <rFont val="Calibri"/>
        <family val="2"/>
        <scheme val="minor"/>
      </rPr>
      <t xml:space="preserve">1. Decreto 620 de 2020 Por el cual se establecen los lineamientos generales en el uso y operación de los servicios ciudadanos digitales 
2. Resolución 002160 de 2020 para orientar a las entidades públicas en la implementación de los Servicios Ciudadanos Digitales.
</t>
    </r>
    <r>
      <rPr>
        <sz val="11"/>
        <color theme="1"/>
        <rFont val="Calibri"/>
        <family val="2"/>
        <scheme val="minor"/>
      </rPr>
      <t>3. Guía de lineamientos de los Servicios Ciudadanos Digitales 
4. Guía para vinculación y uso de los Servicios Ciudadanos Digitales.</t>
    </r>
  </si>
  <si>
    <r>
      <t xml:space="preserve">Proceso: </t>
    </r>
    <r>
      <rPr>
        <sz val="11"/>
        <rFont val="Calibri"/>
        <family val="2"/>
        <scheme val="minor"/>
      </rPr>
      <t>Comunicación Estratégica</t>
    </r>
  </si>
  <si>
    <r>
      <t xml:space="preserve">Objetivo del Proceso: </t>
    </r>
    <r>
      <rPr>
        <sz val="11"/>
        <rFont val="Calibri"/>
        <family val="2"/>
        <scheme val="minor"/>
      </rPr>
      <t>Diseñar las herramientas y estrategias de comunicación externas de la Entidad, con el propósito de lograr el posicionamiento y reconocimiento de la misma por parte de los grupos de interés, así como fortalecer la cultura organizacional e imagen corporativa de la Entidad a través de una comunicación interna participativa y dirigida a todos los niveles de la Entidad</t>
    </r>
  </si>
  <si>
    <r>
      <rPr>
        <b/>
        <sz val="11"/>
        <rFont val="Calibri"/>
        <family val="2"/>
        <scheme val="minor"/>
      </rPr>
      <t>• Fuerte:</t>
    </r>
    <r>
      <rPr>
        <sz val="11"/>
        <rFont val="Calibri"/>
        <family val="2"/>
        <scheme val="minor"/>
      </rPr>
      <t xml:space="preserve"> El control se ejecuta de manera consistente por parte del responsable.
</t>
    </r>
    <r>
      <rPr>
        <b/>
        <sz val="11"/>
        <rFont val="Calibri"/>
        <family val="2"/>
        <scheme val="minor"/>
      </rPr>
      <t>• Moderado:</t>
    </r>
    <r>
      <rPr>
        <sz val="11"/>
        <rFont val="Calibri"/>
        <family val="2"/>
        <scheme val="minor"/>
      </rPr>
      <t xml:space="preserve"> El control se ejecuta algunas veces por parte del responsable.
</t>
    </r>
    <r>
      <rPr>
        <b/>
        <sz val="11"/>
        <rFont val="Calibri"/>
        <family val="2"/>
        <scheme val="minor"/>
      </rPr>
      <t>• Débil:</t>
    </r>
    <r>
      <rPr>
        <sz val="11"/>
        <rFont val="Calibri"/>
        <family val="2"/>
        <scheme val="minor"/>
      </rPr>
      <t xml:space="preserve"> El control no se ejecuta por parte del responsable.</t>
    </r>
  </si>
  <si>
    <r>
      <rPr>
        <sz val="11"/>
        <color rgb="FF00B050"/>
        <rFont val="Calibri"/>
        <family val="2"/>
        <scheme val="minor"/>
      </rPr>
      <t>Posibilidad de pr</t>
    </r>
    <r>
      <rPr>
        <sz val="11"/>
        <color theme="1"/>
        <rFont val="Calibri"/>
        <family val="2"/>
        <scheme val="minor"/>
      </rPr>
      <t xml:space="preserve">esentar u ocultar información pública para afectar la imagen institucional en  beneficio de intereses particulares. </t>
    </r>
  </si>
  <si>
    <t xml:space="preserve">Se valora la probabilidad y el impacto del riesgo. Las valoraciones se conservan 
Se ajustan las fechas de ejecución del plan de tratamientos de riesgos
Se ajusta la redacción del riesgo incluyendo la palabra "Posibilidad"
Se ajusta la redacción de la información de la columna "4. Como se realiza el control"
Se complementa la información de la columna 6. Evidencia de la ejecución del control
</t>
  </si>
  <si>
    <r>
      <t xml:space="preserve">Proceso: </t>
    </r>
    <r>
      <rPr>
        <sz val="11"/>
        <rFont val="Calibri"/>
        <family val="2"/>
        <scheme val="minor"/>
      </rPr>
      <t>Gestión TI</t>
    </r>
  </si>
  <si>
    <r>
      <t xml:space="preserve">Objetivo del Proceso: </t>
    </r>
    <r>
      <rPr>
        <sz val="11"/>
        <rFont val="Calibri"/>
        <family val="2"/>
        <scheme val="minor"/>
      </rPr>
      <t>Planificar, construir, ejecutar y controlar la plataforma tecnológica (estructura, procesos y mecanismos de TI) de la Agencia Nacional Digital, con el fin de garantizar su disponibilidad, continuidad y seguridad para soportar la gestión de la Entidad y el cumplimiento de los objetivos estratégicos y misionales de esta.</t>
    </r>
  </si>
  <si>
    <r>
      <rPr>
        <sz val="11"/>
        <color rgb="FF00B050"/>
        <rFont val="Calibri"/>
        <family val="2"/>
        <scheme val="minor"/>
      </rPr>
      <t>Posibilidad de m</t>
    </r>
    <r>
      <rPr>
        <sz val="11"/>
        <color theme="1"/>
        <rFont val="Calibri"/>
        <family val="2"/>
        <scheme val="minor"/>
      </rPr>
      <t>odificación, eliminación o pérdida de acceso a los diferentes sistemas de información de la AND para beneficio particular o de un tercero.</t>
    </r>
  </si>
  <si>
    <t xml:space="preserve">Elaboración e implementación de herramientas de gestión que permitan hacer el control de accesos a los sistemas de información de la Agencia. </t>
  </si>
  <si>
    <t>Dirección - Profesional de Gestión de TI, profesional de seguridad de la información, profesional de protección de datos</t>
  </si>
  <si>
    <r>
      <rPr>
        <sz val="11"/>
        <color rgb="FF00B050"/>
        <rFont val="Calibri"/>
        <family val="2"/>
        <scheme val="minor"/>
      </rPr>
      <t xml:space="preserve">Los profesionales de  TI de la subdirección de desarrolllo y servicio ciudadano, </t>
    </r>
    <r>
      <rPr>
        <sz val="11"/>
        <color theme="1"/>
        <rFont val="Calibri"/>
        <family val="2"/>
        <scheme val="minor"/>
      </rPr>
      <t xml:space="preserve"> verifican los pasos y responsables para la gestión de accesos a los sistemas de información de la Agencia </t>
    </r>
  </si>
  <si>
    <r>
      <t>Elaborar, aprob</t>
    </r>
    <r>
      <rPr>
        <sz val="11"/>
        <color rgb="FF00B050"/>
        <rFont val="Calibri"/>
        <family val="2"/>
      </rPr>
      <t>ar y ejecutar l</t>
    </r>
    <r>
      <rPr>
        <sz val="11"/>
        <rFont val="Calibri"/>
        <family val="2"/>
      </rPr>
      <t>os lineamientos de los documentos asociados a las herramientas de gestión para el control de accesos de la Agencia</t>
    </r>
  </si>
  <si>
    <r>
      <t xml:space="preserve">Se ajusta redacción del riesgo incluyendo la frase "Posibilidad de".
Se valora el impacto del riesgo y pasa de Catastrófico a Mayor
Se ajusta la readacción del Control y se describe la información para las columnas "Que pasa con las observaciones y desviaciones"
</t>
    </r>
    <r>
      <rPr>
        <sz val="11"/>
        <color rgb="FFFF0000"/>
        <rFont val="Arial"/>
        <family val="2"/>
      </rPr>
      <t>Se actualza la doumentación que apoya el control</t>
    </r>
    <r>
      <rPr>
        <sz val="11"/>
        <color theme="1"/>
        <rFont val="Arial"/>
        <family val="2"/>
      </rPr>
      <t xml:space="preserve">
Se actualza la información y las fechas de las acciones a desarrollar para fortalecer el control</t>
    </r>
  </si>
  <si>
    <t>Contexto_Externo</t>
  </si>
  <si>
    <t>Contexto_Interno</t>
  </si>
  <si>
    <t>Contexto_Proceso</t>
  </si>
  <si>
    <t>TIPOLOGÍA</t>
  </si>
  <si>
    <t>FRECUENCIA</t>
  </si>
  <si>
    <t>TIPO_CONTROL</t>
  </si>
  <si>
    <t>APLICACIÓN</t>
  </si>
  <si>
    <t xml:space="preserve">EJECUCIÓN </t>
  </si>
  <si>
    <t>Análisis y evaluación de los controles para la mitigación de los riesgos</t>
  </si>
  <si>
    <t>Posibles desplazamientos de la probabilidad y del impacto de los riesgos.</t>
  </si>
  <si>
    <t>Políticos</t>
  </si>
  <si>
    <t>Financieros</t>
  </si>
  <si>
    <t>Diseño del proceso</t>
  </si>
  <si>
    <t>Riesgo_Estratégico</t>
  </si>
  <si>
    <t>5. Se espera que el evento ocurra en la mayoría de las circunstancias
Orientador (Más de 1 vez al año)</t>
  </si>
  <si>
    <t>5. Casi seguro</t>
  </si>
  <si>
    <t>AND</t>
  </si>
  <si>
    <t>PESO DEL DISEÑO DE CADA CONTROL</t>
  </si>
  <si>
    <t>PESO DE LA EJECUCIÓN  DE CADA CONTROL</t>
  </si>
  <si>
    <t>Concatenar</t>
  </si>
  <si>
    <t>SOLIDEZ INDIVIDUAL DE CADA CONTROL 
FUERTE:100
MODERADO:50
DÉBIL:0</t>
  </si>
  <si>
    <t>DEBE ESTABLECER ACCIONES PARA FORTALECER EL CONTROL
SÍ / NO</t>
  </si>
  <si>
    <t>SOLIDEZ DEL CONJUNTO DE LOS CONTROLES</t>
  </si>
  <si>
    <t>CONTROLES AYUDAN A DISMINUIR LA PROBABILIDAD</t>
  </si>
  <si>
    <t>CONTROLES AYUDAN A DISMINUIR impacto</t>
  </si>
  <si>
    <t>ACCIONES FRENTE AL RIESGO</t>
  </si>
  <si>
    <t>CID</t>
  </si>
  <si>
    <t>Activos de Información</t>
  </si>
  <si>
    <t>PROCESO</t>
  </si>
  <si>
    <t>Económicos y financieros</t>
  </si>
  <si>
    <t>Personal</t>
  </si>
  <si>
    <t>Interacciones con otros procesos</t>
  </si>
  <si>
    <t>Riesgo_Gerencial</t>
  </si>
  <si>
    <t>4. El evento probablemente ocurrirá en la mayoría de las circunstancias
Orientador (Al menos de 1 vez en el último año)</t>
  </si>
  <si>
    <t>4. Probable</t>
  </si>
  <si>
    <t>CORRECTIVOS</t>
  </si>
  <si>
    <t>ENTIDAD</t>
  </si>
  <si>
    <t>No Disminuye</t>
  </si>
  <si>
    <t>Indirectamente</t>
  </si>
  <si>
    <t>ACEPTAR EL RIESGO</t>
  </si>
  <si>
    <t>Confidencialidad</t>
  </si>
  <si>
    <t>Actas</t>
  </si>
  <si>
    <t>Direccionamiento Estratégico</t>
  </si>
  <si>
    <t>Sociales y culturales</t>
  </si>
  <si>
    <t>Procesos</t>
  </si>
  <si>
    <t>Transversalidad</t>
  </si>
  <si>
    <t>Riesgo_Operativo</t>
  </si>
  <si>
    <t>3. El evento podría ocurrir en algún momento
Orientador (Al menos de 1 vez en los últimos 2 años)</t>
  </si>
  <si>
    <t>3. Posible</t>
  </si>
  <si>
    <t>DÉBIL</t>
  </si>
  <si>
    <t>REDUCIR EL RIESGO</t>
  </si>
  <si>
    <t>Integridad</t>
  </si>
  <si>
    <t>Informes</t>
  </si>
  <si>
    <t>Seguimiento, medición, Evaluación y Control</t>
  </si>
  <si>
    <t xml:space="preserve">Tecnológicos </t>
  </si>
  <si>
    <t>Tecnología</t>
  </si>
  <si>
    <t>Procedimientos asociados</t>
  </si>
  <si>
    <t>Riesgo_Financiero</t>
  </si>
  <si>
    <t>2. El evento puede ocurrir en algún momento
Orientador
(Al menos de 1 vez en los últimos 5 años)</t>
  </si>
  <si>
    <t>2. Improbable</t>
  </si>
  <si>
    <t>BAJA PROBABILIDAD</t>
  </si>
  <si>
    <t>BAJA IMPACTO</t>
  </si>
  <si>
    <t>EVITAR EL RIESGO</t>
  </si>
  <si>
    <t>Disponibilidad</t>
  </si>
  <si>
    <t xml:space="preserve">Servdores </t>
  </si>
  <si>
    <t>Gestion de TI</t>
  </si>
  <si>
    <t xml:space="preserve">Ambientales </t>
  </si>
  <si>
    <t>Estratégicos</t>
  </si>
  <si>
    <t>Responsables del proceso</t>
  </si>
  <si>
    <t>Riesgo_de_Tecnologico</t>
  </si>
  <si>
    <t>1. El evento puede ocurrir solo en circunstancias excepcionales.
Orientador (No se ha presentado en los últimos 5 años)</t>
  </si>
  <si>
    <t>FUERTEdirectamente</t>
  </si>
  <si>
    <t>COMPARTIR EL RIESGO</t>
  </si>
  <si>
    <t>Confidencialidad e Integridad</t>
  </si>
  <si>
    <t xml:space="preserve">Actos Administrativos </t>
  </si>
  <si>
    <t>Comunicación Estratégica</t>
  </si>
  <si>
    <t>Legales y reglamentarios</t>
  </si>
  <si>
    <t>Comunicación interna</t>
  </si>
  <si>
    <t>Comunicación entre los procesos</t>
  </si>
  <si>
    <t xml:space="preserve">Riesgo_de_Cumplimiento </t>
  </si>
  <si>
    <t>MODERADOdirectamente</t>
  </si>
  <si>
    <t>FUERTEindirectamente</t>
  </si>
  <si>
    <t>Confidencialidad y Disponibilidad</t>
  </si>
  <si>
    <t xml:space="preserve">Articulación de servicios Ciudadanos Digitales </t>
  </si>
  <si>
    <t>Activos de seguridad digital del proceso</t>
  </si>
  <si>
    <t>Riesgo_de_Imagen_o_Reputacional</t>
  </si>
  <si>
    <t>Integridad y Disponibilidad</t>
  </si>
  <si>
    <t xml:space="preserve">Gestión de proyectos de Ciencia, Tecnología, e Innovación aplicada </t>
  </si>
  <si>
    <t>Riesgo_Legal</t>
  </si>
  <si>
    <t>Confidencialidad, Integridad y Disponibilidad</t>
  </si>
  <si>
    <t xml:space="preserve">Gestión Jurídica </t>
  </si>
  <si>
    <t>CORRUPCIÓN</t>
  </si>
  <si>
    <t>Riesgo_de_Corrupción</t>
  </si>
  <si>
    <t>3. Moderado</t>
  </si>
  <si>
    <t>2. Menor</t>
  </si>
  <si>
    <t>1.  Insignificante</t>
  </si>
  <si>
    <t>Frecuencia / Factibilidad de la Actividad</t>
  </si>
  <si>
    <t>Probabilidad</t>
  </si>
  <si>
    <t>Gestión Contractual</t>
  </si>
  <si>
    <t>Riesgo_Seguridad_Digital</t>
  </si>
  <si>
    <t>5. Catastrófico</t>
  </si>
  <si>
    <t>4. Mayor</t>
  </si>
  <si>
    <t>No aplica</t>
  </si>
  <si>
    <t>Gestión Documental</t>
  </si>
  <si>
    <t>No se ha presentado en los ultimos 5 años.</t>
  </si>
  <si>
    <t xml:space="preserve">Gestión de Grupos de Interes </t>
  </si>
  <si>
    <t>Al menos 1 vez en los últimos 5 años</t>
  </si>
  <si>
    <t>Improbable</t>
  </si>
  <si>
    <t>Gestión Administrativa</t>
  </si>
  <si>
    <t>Al menos 1 vez en los últimos 2 años</t>
  </si>
  <si>
    <t>Posible</t>
  </si>
  <si>
    <t xml:space="preserve">Gestión Financiera </t>
  </si>
  <si>
    <t>Al menos 1 vez en los último año</t>
  </si>
  <si>
    <t>Probable</t>
  </si>
  <si>
    <t>Gestión de Talento Humano</t>
  </si>
  <si>
    <t>Más de una vez al año</t>
  </si>
  <si>
    <t>Casi seguro</t>
  </si>
  <si>
    <t xml:space="preserve">Prestación de Servicios Ciudadanos Digitales </t>
  </si>
  <si>
    <t xml:space="preserve">Tipo de Proceso </t>
  </si>
  <si>
    <t>Seguridad y Privacidad de la Información.</t>
  </si>
  <si>
    <t>Estratégico</t>
  </si>
  <si>
    <t>Misional</t>
  </si>
  <si>
    <t>El evento podrá ocurrir en algún momento</t>
  </si>
  <si>
    <t xml:space="preserve">Apoyo </t>
  </si>
  <si>
    <t>Es viable que el evento ocurra en la mayoría de las circunstancias</t>
  </si>
  <si>
    <t>Se espera que el evento ocurra en la mayoría de las circunstancias</t>
  </si>
  <si>
    <t>Alto</t>
  </si>
  <si>
    <t>Extremo</t>
  </si>
  <si>
    <t>Evitar</t>
  </si>
  <si>
    <t>Compatir</t>
  </si>
  <si>
    <t>3, Posible</t>
  </si>
  <si>
    <t>Valoracion de Controles</t>
  </si>
  <si>
    <t>TIPO DE CONTROL</t>
  </si>
  <si>
    <t>PARÁMETROS</t>
  </si>
  <si>
    <t>CRITERIOS</t>
  </si>
  <si>
    <t xml:space="preserve">Probabilidad </t>
  </si>
  <si>
    <t>Puntaje</t>
  </si>
  <si>
    <t>Impacto</t>
  </si>
  <si>
    <t>MR</t>
  </si>
  <si>
    <t>Herramientas para ejercer el control</t>
  </si>
  <si>
    <t>Posee una herramienta para ejercer el control.</t>
  </si>
  <si>
    <t>si</t>
  </si>
  <si>
    <t>Existen manuales, instructivos o procedimientos para el manejo de la herramienta</t>
  </si>
  <si>
    <t>En el tiempo que lleva la herramienta ha demostrado ser efectiva.</t>
  </si>
  <si>
    <t>Seguimiento al control</t>
  </si>
  <si>
    <t>Están definidos los responsables de la ejecución del control y del seguimiento</t>
  </si>
  <si>
    <t>La frecuencia de ejecución del control y seguimiento es adecuada.</t>
  </si>
  <si>
    <t>Rangos y cuadrantes</t>
  </si>
  <si>
    <t>RANGOS DE CALIFICACIÓN DE LOS CONTROLES</t>
  </si>
  <si>
    <t>CUADRANTES A DISMINUIR EN LA PROBABILIDAD</t>
  </si>
  <si>
    <t>CUADRANTES A DISMINUIR EN EL IMPACTO</t>
  </si>
  <si>
    <t>Entre 0-50</t>
  </si>
  <si>
    <t xml:space="preserve">Mas de 50 y hasta 75 </t>
  </si>
  <si>
    <t>Mas de 75 y hasta 100</t>
  </si>
  <si>
    <t xml:space="preserve">Desplazamiento </t>
  </si>
  <si>
    <t>x</t>
  </si>
  <si>
    <t>IDENTIFICACIÓN DE RIESGO</t>
  </si>
  <si>
    <t xml:space="preserve">1. Llevar a cabo los seguimientos de avance del Plan de acción institucional  en el Comité de Gestión de desempeño </t>
  </si>
  <si>
    <t xml:space="preserve">1. Acta de reunión de aprobación del seguimiento  del Plan en el Comité de Gestión y Desempeño </t>
  </si>
  <si>
    <t>El administrador de tenant microsoft,  implementa el doble factor de autenticación  para la cuentas solicitadas mediante el  FORMATO CONTROL DE ACCESOS por   Jefe Inmediato o Supervisor de Contrato, para empleados de planta y/o contratistas con el fin de prevenir la alteración o sustracción de la información</t>
  </si>
  <si>
    <t>Documentar las acciones tomadas y los resultados  de la gestión del  control de acceso con el fin de prevenir la alteración o sustracción de la información</t>
  </si>
  <si>
    <t xml:space="preserve">En el caso particular se realizara la aplicación de la política de seguridad de la información  y se dará el tratamiento que de lugar en conformidad  con la normatividad vigente </t>
  </si>
  <si>
    <t xml:space="preserve">Se entregará la  configuración de la    regla  establecida de MFA   y  el acceso a verificación   correspondiente  al   diligenciamiento del formato de control de acceso  así como la relación  cuentas activas y  no activas </t>
  </si>
  <si>
    <t xml:space="preserve">solicitar   cuatrimestralmente la relación  de  cuentas de usuario así  como el acceso  a la carpeta para verificar el perfecto diligenciamiento del formato   por parte  de  quien   solicita 
solicitar la regla de MFA  configurada </t>
  </si>
  <si>
    <t>1. Reporte de cuentas de  usuarios de correo  electrónico  activas y no activas,  con aplicación del MFA  y  foto e regla configurada. 
2. Correo con carpeta compartida de relación de formato diligenciados  de control de acceso  al  Profesional de Seguridad de la Información</t>
  </si>
  <si>
    <t xml:space="preserve">Los profesionales asignados a la ejecución de herramientas de gestión, verifican las actividades y responsabilidades para la gestión de comunicaciones de la Agencia </t>
  </si>
  <si>
    <t>1. Elaboración y aprobación del plan de acción de comunicaciones 2025 que permita hacer operativos los lineamientos estratégicos
2. Actualización y aprobación de los lineamientos estratégicos de comunicaciones de acuerdo a las necesidades
3. Divulgación de los lineamientos estratégicos de comunicaciones (Política de Comunicaciones, Plan Estratégico de Comunicaciones) a grupos de valor e interés internos y externos
4. Capacitaciones sobre la política y gestión de comunicaciones en la entidad articuladas en el PIC</t>
  </si>
  <si>
    <t xml:space="preserve">1. Plan de acción 2025 aprobado por el comité directivo
2. Lineamientos estratégicos aprobados
3. Lineamientos divulgados interna y externamente
4. Capacitaciones sobre la política y gestión de comunicaciones </t>
  </si>
  <si>
    <t>posibilidad de afectación reputacional por conflicto de interés por la no implementación de las acciones de transparencia y acceso a la información para con el propósito de no publicar información para direccionar el conocimiento al favorecimiento de terceros</t>
  </si>
  <si>
    <t>Evitar la implementación de las acciones requeridas para dar cumplimiento a la política de transparencia y acceso a la información para beneficio particular o de terceros</t>
  </si>
  <si>
    <t>Posibilidad de afectación de recibir o solicitar retribución por alterar u ocultar información relacionada con los resultados de los procesos, planes institucionales y/o informes de gestión, favoreciendo a terceros</t>
  </si>
  <si>
    <t>Verificar que exista planeación y lineamientos para llevar a cabo el seguimiento y control de los procesos de la entidad</t>
  </si>
  <si>
    <t xml:space="preserve"> Se establece un Programa anual de auditorías internas por parte de control interno el cual es aprobado por el Comité Institucional de control interno. Se hará la aplicación de procedimiento de auditoria y presentara los resultados al Comité Institucional de Coordinación de Control Interno</t>
  </si>
  <si>
    <t>Elaborar y aprobar los documentos que se conviertan en las herramientas de gestión para el control de la comunicación institucional, tales como:
1. Caracterización del proceso de Gestión de proyectos de CTI aplicada
2. Metodologías, manuales, formatos, etc. para la gestión de proyectos de CTI aplicada aprobados por los líderes del proceso
3. Seguimiento a la ejecución de los proyectos</t>
  </si>
  <si>
    <t xml:space="preserve">
2. Subdirector de soluciones y servicios  y Gerentes de proyectos</t>
  </si>
  <si>
    <t>Dirección
Subdirección Administrativa y Financiera - profesionales de apoyo administrativo, financiero , presupuesto, contabilidad y tesorería</t>
  </si>
  <si>
    <t xml:space="preserve">En caso de detectar desviaciones o  inconsistencias  en la información de la ejecución presupuestal presentada, alertar a la Dirección y control interno con el fin de tomar las acciones pertinentes. </t>
  </si>
  <si>
    <t xml:space="preserve">1. Verificar que el contenido de los manuales y procedimientos se encuentren vigentes
2. Solicitar al grupo auditor de la revisoría fiscal, incluir análisis sobre la gestión presupuestal de la AND.
</t>
  </si>
  <si>
    <t>1. Registros de entrada a almacén y/o acta de entrega del bien al colaborador
2. Registros de la ejecución de los contratos en SECOP, correo con el visto bueno de la verificación realizada en SECOP para pagos</t>
  </si>
  <si>
    <t>Una única vez</t>
  </si>
  <si>
    <t xml:space="preserve">1.	Elaboración de instructivo para el uso de SharePoint como repositorio único de archivos 
2.	Socialización de instructivo para el uso de SharePoint como repositorio único de archivos a los servidores públicos de la Agencia 
</t>
  </si>
  <si>
    <t>1. Profesional Gestión Documental 
2. Profesional Gestión Documental / Líder Comunicaciones</t>
  </si>
  <si>
    <t>Posibilidad de orientar el proceso de faltas  y/o sanciones disciplinarias a favor del investigado o de un tercero generando incumplimiento al debido proceso</t>
  </si>
  <si>
    <t>Semestral y de acuerdo con los procesos que se estén llevando a cabo</t>
  </si>
  <si>
    <t>Ejecutar las actividades y puntos de control establecidas en el procedimiento "control Interno disciplinario" con el fin de identificar los elementos y piezas de investigación ante una falta disciplinaria</t>
  </si>
  <si>
    <t>Revisar con el líder del proceso la desviación detectada en la ejecución del procedimiento e informar a las partes que se requieran para subsanar el evento que originó la desviación</t>
  </si>
  <si>
    <t xml:space="preserve">Se cuenta con el procedimiento selección, vinculación, gestión y desvinculación de personal en el marco del proceso de Gestión de Talento Humano y en el cual se establecen varios actores para la revisión de la selección del personal con base en el cumplimiento de requisitos de los perfiles. De igual manera se cuenta con el manual de funciones que establece los perfiles específicos para cada cargo de la Entidad, documentos de apoyo: Plantilla de validación del perfil y formato lista de chequeo documentos soporte. </t>
  </si>
  <si>
    <t xml:space="preserve">
 Correos electrónicos de la socialización </t>
  </si>
  <si>
    <t>El subdirector jurídico establecerá una  una cadena de aprobación de procesos  entre el equipo Jurídico.</t>
  </si>
  <si>
    <t>Verificar que se implementen los puntos de control establecidos para los procesos o conceptos jurídicos</t>
  </si>
  <si>
    <r>
      <rPr>
        <sz val="11"/>
        <color rgb="FF000000"/>
        <rFont val="Calibri"/>
        <family val="2"/>
      </rPr>
      <t xml:space="preserve">Identificar en el proceso de Gestión Jurídica así como los procedimientos asociados a la </t>
    </r>
    <r>
      <rPr>
        <sz val="11"/>
        <color rgb="FF00B050"/>
        <rFont val="Calibri"/>
        <family val="2"/>
      </rPr>
      <t>presentación de conceptos</t>
    </r>
    <r>
      <rPr>
        <sz val="11"/>
        <color rgb="FF000000"/>
        <rFont val="Calibri"/>
        <family val="2"/>
      </rPr>
      <t>, los puntos de control para la gestión jurídica de la AND</t>
    </r>
  </si>
  <si>
    <t>El profesional designado por la subdirección Jurídica realizara la elaboración y aprobación del Proceso de Gestión Contractual identificando puntos de control durante las etapas de contratación.</t>
  </si>
  <si>
    <t>1. Procedimientos, guías, manuales, etc. para las diferentes etapas de la gestión contractual modificados y /o  actualizados.</t>
  </si>
  <si>
    <t>Subdirectora Jurídica
Profesional jurídico</t>
  </si>
  <si>
    <t xml:space="preserve">
Proceso: Seguimiento, medición, evaluación y control
MAPA DE RIESGOS DE CORRUPCIÓN
Versión: 3
SM.FT.01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</si>
</sst>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56"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1"/>
      <color indexed="63"/>
      <name val="Calibri"/>
      <family val="2"/>
    </font>
    <font>
      <sz val="11"/>
      <name val="Calibri"/>
      <family val="2"/>
    </font>
    <font>
      <sz val="11"/>
      <color indexed="8"/>
      <name val="Calibri"/>
      <family val="2"/>
    </font>
    <font>
      <b/>
      <sz val="11"/>
      <color indexed="8"/>
      <name val="Calibri"/>
      <family val="2"/>
    </font>
    <font>
      <sz val="10"/>
      <name val="Arial"/>
      <family val="2"/>
    </font>
    <font>
      <b/>
      <sz val="11"/>
      <color theme="1"/>
      <name val="Calibri"/>
      <family val="2"/>
      <scheme val="minor"/>
    </font>
    <font>
      <sz val="11"/>
      <name val="Calibri"/>
      <family val="2"/>
      <scheme val="minor"/>
    </font>
    <font>
      <b/>
      <sz val="11"/>
      <name val="Calibri"/>
      <family val="2"/>
      <scheme val="minor"/>
    </font>
    <font>
      <sz val="9"/>
      <color theme="1"/>
      <name val="Calibri"/>
      <family val="2"/>
      <scheme val="minor"/>
    </font>
    <font>
      <sz val="11"/>
      <color theme="1"/>
      <name val="Calibri"/>
      <family val="2"/>
      <scheme val="minor"/>
    </font>
    <font>
      <sz val="11"/>
      <color theme="0"/>
      <name val="Calibri"/>
      <family val="2"/>
      <scheme val="minor"/>
    </font>
    <font>
      <sz val="9"/>
      <color theme="0"/>
      <name val="Calibri"/>
      <family val="2"/>
      <scheme val="minor"/>
    </font>
    <font>
      <b/>
      <sz val="11"/>
      <color theme="0"/>
      <name val="Calibri"/>
      <family val="2"/>
      <scheme val="minor"/>
    </font>
    <font>
      <sz val="8"/>
      <color theme="0"/>
      <name val="Calibri"/>
      <family val="2"/>
      <scheme val="minor"/>
    </font>
    <font>
      <sz val="10"/>
      <color theme="1"/>
      <name val="Arial"/>
      <family val="2"/>
    </font>
    <font>
      <b/>
      <sz val="20"/>
      <color theme="0"/>
      <name val="Calibri"/>
      <family val="2"/>
    </font>
    <font>
      <sz val="12"/>
      <color rgb="FF000000"/>
      <name val="Calibri"/>
      <family val="2"/>
      <scheme val="minor"/>
    </font>
    <font>
      <sz val="8"/>
      <name val="Arial"/>
      <family val="2"/>
    </font>
    <font>
      <b/>
      <sz val="11"/>
      <color theme="0" tint="-4.9989318521683403E-2"/>
      <name val="Calibri"/>
      <family val="2"/>
      <scheme val="minor"/>
    </font>
    <font>
      <sz val="9"/>
      <name val="Arial"/>
      <family val="2"/>
    </font>
    <font>
      <sz val="8"/>
      <color theme="0"/>
      <name val="Arial"/>
      <family val="2"/>
    </font>
    <font>
      <sz val="11"/>
      <color theme="1"/>
      <name val="Calibri"/>
      <family val="2"/>
    </font>
    <font>
      <b/>
      <sz val="12"/>
      <color theme="1"/>
      <name val="Calibri"/>
      <family val="2"/>
      <scheme val="minor"/>
    </font>
    <font>
      <sz val="16"/>
      <color theme="0" tint="-0.499984740745262"/>
      <name val="Calibri"/>
      <family val="2"/>
      <scheme val="minor"/>
    </font>
    <font>
      <b/>
      <sz val="20"/>
      <color theme="1" tint="0.499984740745262"/>
      <name val="Calibri"/>
      <family val="2"/>
      <scheme val="minor"/>
    </font>
    <font>
      <b/>
      <sz val="12"/>
      <color theme="0"/>
      <name val="Calibri"/>
      <family val="2"/>
      <scheme val="minor"/>
    </font>
    <font>
      <sz val="11"/>
      <color rgb="FFFF0000"/>
      <name val="Calibri"/>
      <family val="2"/>
      <scheme val="minor"/>
    </font>
    <font>
      <b/>
      <sz val="11"/>
      <color theme="1"/>
      <name val="Calibri"/>
      <family val="2"/>
    </font>
    <font>
      <sz val="11"/>
      <color theme="1"/>
      <name val="Arial"/>
      <family val="2"/>
    </font>
    <font>
      <sz val="12"/>
      <color theme="1"/>
      <name val="Calibri"/>
      <family val="2"/>
      <scheme val="minor"/>
    </font>
    <font>
      <b/>
      <sz val="12"/>
      <name val="Calibri"/>
      <family val="2"/>
      <scheme val="minor"/>
    </font>
    <font>
      <u/>
      <sz val="11"/>
      <color theme="10"/>
      <name val="Calibri"/>
      <family val="2"/>
      <scheme val="minor"/>
    </font>
    <font>
      <b/>
      <sz val="18"/>
      <color theme="1"/>
      <name val="Calibri"/>
      <family val="2"/>
      <scheme val="minor"/>
    </font>
    <font>
      <b/>
      <sz val="22"/>
      <color theme="1"/>
      <name val="Calibri"/>
      <family val="2"/>
      <scheme val="minor"/>
    </font>
    <font>
      <b/>
      <sz val="11"/>
      <color theme="1"/>
      <name val="Arial"/>
      <family val="2"/>
    </font>
    <font>
      <b/>
      <sz val="16"/>
      <name val="Calibri"/>
      <family val="2"/>
      <scheme val="minor"/>
    </font>
    <font>
      <u/>
      <sz val="11"/>
      <name val="Calibri"/>
      <family val="2"/>
      <scheme val="minor"/>
    </font>
    <font>
      <sz val="11"/>
      <color rgb="FFFF0000"/>
      <name val="Calibri"/>
      <family val="2"/>
    </font>
    <font>
      <sz val="11"/>
      <color rgb="FF00B050"/>
      <name val="Calibri"/>
      <family val="2"/>
      <scheme val="minor"/>
    </font>
    <font>
      <sz val="11"/>
      <color rgb="FF00B050"/>
      <name val="Calibri"/>
      <family val="2"/>
    </font>
    <font>
      <sz val="11"/>
      <color rgb="FFFF0000"/>
      <name val="Arial"/>
      <family val="2"/>
    </font>
    <font>
      <sz val="11"/>
      <color rgb="FF92D050"/>
      <name val="Calibri"/>
      <family val="2"/>
    </font>
    <font>
      <strike/>
      <sz val="11"/>
      <color theme="1"/>
      <name val="Calibri"/>
      <family val="2"/>
      <scheme val="minor"/>
    </font>
    <font>
      <strike/>
      <sz val="11"/>
      <name val="Calibri"/>
      <family val="2"/>
      <scheme val="minor"/>
    </font>
    <font>
      <sz val="11"/>
      <color rgb="FF00B050"/>
      <name val="Calibri"/>
      <family val="2"/>
      <scheme val="minor"/>
    </font>
    <font>
      <sz val="11"/>
      <color rgb="FF000000"/>
      <name val="Calibri"/>
      <family val="2"/>
      <scheme val="minor"/>
    </font>
    <font>
      <sz val="11"/>
      <color rgb="FF000000"/>
      <name val="Calibri"/>
      <family val="2"/>
    </font>
    <font>
      <sz val="11"/>
      <name val="Calibri"/>
      <family val="2"/>
    </font>
    <font>
      <sz val="11"/>
      <color theme="1"/>
      <name val="Calibri"/>
      <family val="2"/>
    </font>
    <font>
      <sz val="11"/>
      <color rgb="FF000000"/>
      <name val="Calibri"/>
      <family val="2"/>
      <scheme val="minor"/>
    </font>
    <font>
      <sz val="11"/>
      <color rgb="FF000000"/>
      <name val="Calibri"/>
      <family val="2"/>
    </font>
    <font>
      <b/>
      <sz val="16"/>
      <name val="Verdana"/>
      <family val="2"/>
    </font>
  </fonts>
  <fills count="25">
    <fill>
      <patternFill patternType="none"/>
    </fill>
    <fill>
      <patternFill patternType="gray125"/>
    </fill>
    <fill>
      <patternFill patternType="solid">
        <fgColor indexed="22"/>
        <bgColor indexed="31"/>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theme="0" tint="-0.499984740745262"/>
        <bgColor indexed="64"/>
      </patternFill>
    </fill>
    <fill>
      <patternFill patternType="lightUp">
        <bgColor theme="0" tint="-0.499984740745262"/>
      </patternFill>
    </fill>
    <fill>
      <patternFill patternType="solid">
        <fgColor rgb="FF632990"/>
        <bgColor indexed="64"/>
      </patternFill>
    </fill>
    <fill>
      <patternFill patternType="solid">
        <fgColor theme="4" tint="0.39997558519241921"/>
        <bgColor indexed="64"/>
      </patternFill>
    </fill>
    <fill>
      <patternFill patternType="solid">
        <fgColor rgb="FF92D050"/>
        <bgColor rgb="FF92D050"/>
      </patternFill>
    </fill>
    <fill>
      <patternFill patternType="solid">
        <fgColor rgb="FF00B050"/>
        <bgColor rgb="FF00B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s>
  <borders count="6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right/>
      <top style="medium">
        <color indexed="64"/>
      </top>
      <bottom style="medium">
        <color indexed="64"/>
      </bottom>
      <diagonal/>
    </border>
    <border>
      <left style="hair">
        <color rgb="FFFF0000"/>
      </left>
      <right/>
      <top/>
      <bottom/>
      <diagonal/>
    </border>
    <border>
      <left style="thin">
        <color indexed="64"/>
      </left>
      <right style="hair">
        <color rgb="FFFF0000"/>
      </right>
      <top/>
      <bottom style="hair">
        <color rgb="FFFF0000"/>
      </bottom>
      <diagonal/>
    </border>
    <border>
      <left style="hair">
        <color rgb="FFFF0000"/>
      </left>
      <right style="thin">
        <color indexed="64"/>
      </right>
      <top/>
      <bottom style="hair">
        <color rgb="FFFF0000"/>
      </bottom>
      <diagonal/>
    </border>
    <border>
      <left/>
      <right style="thin">
        <color indexed="64"/>
      </right>
      <top style="thin">
        <color indexed="64"/>
      </top>
      <bottom style="hair">
        <color rgb="FFFF0000"/>
      </bottom>
      <diagonal/>
    </border>
    <border>
      <left/>
      <right style="thin">
        <color indexed="64"/>
      </right>
      <top/>
      <bottom style="hair">
        <color rgb="FFFF0000"/>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hair">
        <color rgb="FFFF0000"/>
      </right>
      <top/>
      <bottom/>
      <diagonal/>
    </border>
    <border>
      <left style="medium">
        <color indexed="64"/>
      </left>
      <right style="thin">
        <color indexed="64"/>
      </right>
      <top/>
      <bottom/>
      <diagonal/>
    </border>
    <border>
      <left style="medium">
        <color indexed="64"/>
      </left>
      <right style="thin">
        <color indexed="64"/>
      </right>
      <top/>
      <bottom style="hair">
        <color rgb="FFFF0000"/>
      </bottom>
      <diagonal/>
    </border>
    <border>
      <left style="medium">
        <color indexed="64"/>
      </left>
      <right style="thin">
        <color indexed="64"/>
      </right>
      <top style="hair">
        <color rgb="FFFF0000"/>
      </top>
      <bottom/>
      <diagonal/>
    </border>
    <border>
      <left style="thin">
        <color indexed="64"/>
      </left>
      <right style="hair">
        <color rgb="FFFF0000"/>
      </right>
      <top/>
      <bottom style="thin">
        <color indexed="64"/>
      </bottom>
      <diagonal/>
    </border>
    <border>
      <left style="hair">
        <color rgb="FFFF0000"/>
      </left>
      <right style="thin">
        <color indexed="64"/>
      </right>
      <top/>
      <bottom style="thin">
        <color indexed="64"/>
      </bottom>
      <diagonal/>
    </border>
    <border>
      <left/>
      <right style="hair">
        <color rgb="FFFF0000"/>
      </right>
      <top/>
      <bottom style="thin">
        <color indexed="64"/>
      </bottom>
      <diagonal/>
    </border>
    <border>
      <left style="thin">
        <color indexed="64"/>
      </left>
      <right/>
      <top/>
      <bottom style="hair">
        <color rgb="FFFF0000"/>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dashed">
        <color theme="9" tint="-0.24994659260841701"/>
      </left>
      <right style="dashed">
        <color theme="9" tint="-0.24994659260841701"/>
      </right>
      <top style="dashed">
        <color theme="9" tint="-0.24994659260841701"/>
      </top>
      <bottom/>
      <diagonal/>
    </border>
    <border>
      <left/>
      <right style="thin">
        <color indexed="64"/>
      </right>
      <top/>
      <bottom style="dashed">
        <color theme="9" tint="-0.24994659260841701"/>
      </bottom>
      <diagonal/>
    </border>
    <border>
      <left style="dashed">
        <color theme="9" tint="-0.24994659260841701"/>
      </left>
      <right style="dashed">
        <color theme="9" tint="-0.24994659260841701"/>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ashed">
        <color theme="9" tint="-0.24994659260841701"/>
      </left>
      <right style="thin">
        <color rgb="FF000000"/>
      </right>
      <top style="dashed">
        <color theme="9" tint="-0.24994659260841701"/>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dashed">
        <color theme="9" tint="-0.24994659260841701"/>
      </left>
      <right style="thin">
        <color rgb="FF000000"/>
      </right>
      <top style="thin">
        <color rgb="FF000000"/>
      </top>
      <bottom style="thin">
        <color rgb="FF000000"/>
      </bottom>
      <diagonal/>
    </border>
    <border>
      <left style="dashed">
        <color theme="9" tint="-0.24994659260841701"/>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9">
    <xf numFmtId="0" fontId="0" fillId="0" borderId="0"/>
    <xf numFmtId="0" fontId="6" fillId="0" borderId="0"/>
    <xf numFmtId="0" fontId="6" fillId="0" borderId="0"/>
    <xf numFmtId="0" fontId="8" fillId="0" borderId="0"/>
    <xf numFmtId="0" fontId="8" fillId="0" borderId="0"/>
    <xf numFmtId="0" fontId="4" fillId="2" borderId="1" applyNumberFormat="0" applyAlignment="0" applyProtection="0"/>
    <xf numFmtId="0" fontId="4" fillId="2" borderId="1"/>
    <xf numFmtId="164" fontId="13" fillId="0" borderId="0" applyFont="0" applyFill="0" applyBorder="0" applyAlignment="0" applyProtection="0"/>
    <xf numFmtId="0" fontId="35" fillId="0" borderId="0" applyNumberFormat="0" applyFill="0" applyBorder="0" applyAlignment="0" applyProtection="0"/>
  </cellStyleXfs>
  <cellXfs count="306">
    <xf numFmtId="0" fontId="0" fillId="0" borderId="0" xfId="0"/>
    <xf numFmtId="0" fontId="6" fillId="0" borderId="0" xfId="2"/>
    <xf numFmtId="0" fontId="6" fillId="0" borderId="2" xfId="2" applyBorder="1" applyAlignment="1">
      <alignment vertical="center" wrapText="1"/>
    </xf>
    <xf numFmtId="0" fontId="6" fillId="0" borderId="2" xfId="2" applyBorder="1" applyAlignment="1">
      <alignment wrapText="1"/>
    </xf>
    <xf numFmtId="0" fontId="0" fillId="0" borderId="0" xfId="0" applyAlignment="1">
      <alignment wrapText="1"/>
    </xf>
    <xf numFmtId="0" fontId="0" fillId="0" borderId="2" xfId="0" applyBorder="1" applyAlignment="1">
      <alignment wrapText="1"/>
    </xf>
    <xf numFmtId="0" fontId="7" fillId="0" borderId="0" xfId="2" applyFont="1" applyAlignment="1">
      <alignment horizontal="center" wrapText="1"/>
    </xf>
    <xf numFmtId="0" fontId="6" fillId="0" borderId="0" xfId="2" applyAlignment="1">
      <alignment wrapText="1"/>
    </xf>
    <xf numFmtId="0" fontId="11" fillId="3" borderId="2" xfId="4" applyFont="1" applyFill="1" applyBorder="1" applyAlignment="1" applyProtection="1">
      <alignment horizontal="center" vertical="center" wrapText="1"/>
      <protection locked="0"/>
    </xf>
    <xf numFmtId="0" fontId="10" fillId="4" borderId="15" xfId="4" applyFont="1" applyFill="1" applyBorder="1" applyAlignment="1" applyProtection="1">
      <alignment horizontal="center" vertical="center" wrapText="1"/>
      <protection locked="0"/>
    </xf>
    <xf numFmtId="0" fontId="10" fillId="4" borderId="16" xfId="4" applyFont="1" applyFill="1" applyBorder="1" applyAlignment="1" applyProtection="1">
      <alignment horizontal="center" vertical="center" wrapText="1"/>
      <protection locked="0"/>
    </xf>
    <xf numFmtId="0" fontId="6" fillId="0" borderId="0" xfId="2" applyAlignment="1">
      <alignment horizontal="center" wrapText="1"/>
    </xf>
    <xf numFmtId="0" fontId="0" fillId="0" borderId="0" xfId="0" applyAlignment="1">
      <alignment horizontal="center" vertical="center" wrapText="1"/>
    </xf>
    <xf numFmtId="0" fontId="12" fillId="0" borderId="0" xfId="0" applyFont="1" applyAlignment="1">
      <alignment wrapText="1"/>
    </xf>
    <xf numFmtId="0" fontId="14" fillId="11" borderId="2" xfId="0" applyFont="1" applyFill="1" applyBorder="1" applyAlignment="1">
      <alignment horizontal="center" wrapText="1"/>
    </xf>
    <xf numFmtId="0" fontId="14" fillId="11" borderId="2" xfId="0" applyFont="1" applyFill="1" applyBorder="1" applyAlignment="1">
      <alignment wrapText="1"/>
    </xf>
    <xf numFmtId="0" fontId="0" fillId="0" borderId="2" xfId="0" applyBorder="1" applyAlignment="1">
      <alignment horizontal="left" vertical="center" wrapText="1"/>
    </xf>
    <xf numFmtId="0" fontId="0" fillId="0" borderId="9" xfId="0" applyBorder="1" applyAlignment="1">
      <alignment wrapText="1"/>
    </xf>
    <xf numFmtId="0" fontId="0" fillId="0" borderId="11" xfId="0" applyBorder="1" applyAlignment="1">
      <alignment wrapText="1"/>
    </xf>
    <xf numFmtId="0" fontId="0" fillId="0" borderId="2" xfId="0" applyBorder="1" applyAlignment="1">
      <alignment horizontal="center" wrapText="1"/>
    </xf>
    <xf numFmtId="49" fontId="18" fillId="0" borderId="7" xfId="0" applyNumberFormat="1" applyFont="1" applyBorder="1" applyAlignment="1">
      <alignment horizontal="center" wrapText="1"/>
    </xf>
    <xf numFmtId="49" fontId="18" fillId="0" borderId="2" xfId="0" applyNumberFormat="1" applyFont="1" applyBorder="1" applyAlignment="1">
      <alignment horizontal="center" wrapText="1"/>
    </xf>
    <xf numFmtId="49"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pplyAlignment="1">
      <alignment horizontal="center"/>
    </xf>
    <xf numFmtId="49" fontId="8" fillId="0" borderId="2" xfId="3" applyNumberFormat="1" applyBorder="1" applyAlignment="1">
      <alignment horizontal="center" vertical="center" wrapText="1"/>
    </xf>
    <xf numFmtId="0" fontId="0" fillId="0" borderId="30" xfId="0" applyBorder="1" applyAlignment="1">
      <alignment horizontal="center" wrapText="1"/>
    </xf>
    <xf numFmtId="0" fontId="0" fillId="0" borderId="31" xfId="0" applyBorder="1" applyAlignment="1">
      <alignment horizontal="center" wrapText="1"/>
    </xf>
    <xf numFmtId="0" fontId="14" fillId="12" borderId="2" xfId="0" applyFont="1" applyFill="1" applyBorder="1" applyAlignment="1">
      <alignment wrapText="1"/>
    </xf>
    <xf numFmtId="0" fontId="14" fillId="12" borderId="29" xfId="0" applyFont="1" applyFill="1" applyBorder="1" applyAlignment="1">
      <alignment horizontal="center" wrapText="1"/>
    </xf>
    <xf numFmtId="0" fontId="14" fillId="4" borderId="0" xfId="0" applyFont="1" applyFill="1" applyAlignment="1">
      <alignment horizontal="center" wrapText="1"/>
    </xf>
    <xf numFmtId="0" fontId="15" fillId="12" borderId="2" xfId="0" applyFont="1" applyFill="1" applyBorder="1" applyAlignment="1">
      <alignment vertical="center" wrapText="1"/>
    </xf>
    <xf numFmtId="0" fontId="12" fillId="13" borderId="2" xfId="0" applyFont="1" applyFill="1" applyBorder="1" applyAlignment="1">
      <alignment vertical="center" wrapText="1"/>
    </xf>
    <xf numFmtId="0" fontId="12" fillId="14" borderId="2" xfId="0" applyFont="1" applyFill="1" applyBorder="1" applyAlignment="1">
      <alignment vertical="center" wrapText="1"/>
    </xf>
    <xf numFmtId="0" fontId="15" fillId="13" borderId="2" xfId="0" applyFont="1" applyFill="1" applyBorder="1" applyAlignment="1">
      <alignment wrapText="1"/>
    </xf>
    <xf numFmtId="0" fontId="15" fillId="13" borderId="2" xfId="0" applyFont="1" applyFill="1" applyBorder="1" applyAlignment="1">
      <alignment horizontal="center" vertical="center" wrapText="1"/>
    </xf>
    <xf numFmtId="0" fontId="17" fillId="13" borderId="2" xfId="0" applyFont="1" applyFill="1" applyBorder="1" applyAlignment="1">
      <alignment wrapText="1"/>
    </xf>
    <xf numFmtId="0" fontId="14" fillId="12" borderId="2" xfId="0" applyFont="1" applyFill="1" applyBorder="1" applyAlignment="1">
      <alignment horizontal="center" vertical="center" wrapText="1"/>
    </xf>
    <xf numFmtId="0" fontId="14" fillId="12" borderId="0" xfId="0" applyFont="1" applyFill="1" applyAlignment="1">
      <alignment wrapText="1"/>
    </xf>
    <xf numFmtId="0" fontId="0" fillId="4" borderId="0" xfId="0" applyFill="1" applyAlignment="1">
      <alignment horizontal="center" vertical="center" wrapText="1"/>
    </xf>
    <xf numFmtId="0" fontId="12" fillId="4" borderId="2" xfId="0" applyFont="1" applyFill="1" applyBorder="1" applyAlignment="1">
      <alignment vertical="center" wrapText="1"/>
    </xf>
    <xf numFmtId="0" fontId="14" fillId="4" borderId="0" xfId="0" applyFont="1" applyFill="1" applyAlignment="1">
      <alignment horizontal="center" vertical="center" wrapText="1"/>
    </xf>
    <xf numFmtId="0" fontId="14" fillId="12" borderId="9" xfId="0" applyFont="1" applyFill="1" applyBorder="1" applyAlignment="1">
      <alignment wrapText="1"/>
    </xf>
    <xf numFmtId="0" fontId="10" fillId="15" borderId="15" xfId="4" applyFont="1" applyFill="1" applyBorder="1" applyAlignment="1" applyProtection="1">
      <alignment horizontal="center" vertical="center" wrapText="1"/>
      <protection locked="0"/>
    </xf>
    <xf numFmtId="0" fontId="10" fillId="15" borderId="16" xfId="4" applyFont="1" applyFill="1" applyBorder="1" applyAlignment="1" applyProtection="1">
      <alignment horizontal="center" vertical="center" wrapText="1"/>
      <protection locked="0"/>
    </xf>
    <xf numFmtId="0" fontId="6" fillId="0" borderId="2" xfId="2" applyBorder="1" applyAlignment="1">
      <alignment horizontal="center" wrapText="1"/>
    </xf>
    <xf numFmtId="0" fontId="10" fillId="4" borderId="2" xfId="4" applyFont="1" applyFill="1" applyBorder="1" applyAlignment="1" applyProtection="1">
      <alignment horizontal="center" vertical="center" wrapText="1"/>
      <protection locked="0"/>
    </xf>
    <xf numFmtId="0" fontId="20" fillId="0" borderId="0" xfId="0" applyFont="1" applyAlignment="1">
      <alignment vertical="center"/>
    </xf>
    <xf numFmtId="0" fontId="16" fillId="13" borderId="2" xfId="4" applyFont="1" applyFill="1" applyBorder="1" applyAlignment="1" applyProtection="1">
      <alignment horizontal="center" vertical="center" wrapText="1"/>
      <protection locked="0"/>
    </xf>
    <xf numFmtId="0" fontId="16" fillId="13" borderId="8" xfId="4" applyFont="1" applyFill="1" applyBorder="1" applyAlignment="1" applyProtection="1">
      <alignment horizontal="center" vertical="center" wrapText="1"/>
      <protection locked="0"/>
    </xf>
    <xf numFmtId="0" fontId="6" fillId="0" borderId="12" xfId="2" applyBorder="1" applyAlignment="1">
      <alignment wrapText="1"/>
    </xf>
    <xf numFmtId="0" fontId="6" fillId="0" borderId="27" xfId="2" applyBorder="1" applyAlignment="1">
      <alignment wrapText="1"/>
    </xf>
    <xf numFmtId="0" fontId="21" fillId="4" borderId="17" xfId="4" applyFont="1" applyFill="1" applyBorder="1" applyAlignment="1" applyProtection="1">
      <alignment horizontal="justify" vertical="center" wrapText="1"/>
      <protection locked="0"/>
    </xf>
    <xf numFmtId="0" fontId="21" fillId="4" borderId="18" xfId="4" applyFont="1" applyFill="1" applyBorder="1" applyAlignment="1" applyProtection="1">
      <alignment horizontal="justify" vertical="center" wrapText="1"/>
      <protection locked="0"/>
    </xf>
    <xf numFmtId="0" fontId="21" fillId="4" borderId="5" xfId="4" applyFont="1" applyFill="1" applyBorder="1" applyAlignment="1" applyProtection="1">
      <alignment horizontal="justify" vertical="center" wrapText="1"/>
      <protection locked="0"/>
    </xf>
    <xf numFmtId="0" fontId="6" fillId="3" borderId="12" xfId="2" applyFill="1" applyBorder="1" applyAlignment="1">
      <alignment horizontal="left" vertical="center" wrapText="1"/>
    </xf>
    <xf numFmtId="0" fontId="6" fillId="3" borderId="0" xfId="2" applyFill="1" applyAlignment="1">
      <alignment horizontal="left" vertical="center" wrapText="1"/>
    </xf>
    <xf numFmtId="0" fontId="11" fillId="3" borderId="35" xfId="4" applyFont="1" applyFill="1" applyBorder="1" applyAlignment="1" applyProtection="1">
      <alignment horizontal="center" vertical="center" wrapText="1"/>
      <protection locked="0"/>
    </xf>
    <xf numFmtId="0" fontId="11" fillId="3" borderId="14" xfId="4" applyFont="1" applyFill="1" applyBorder="1" applyAlignment="1" applyProtection="1">
      <alignment horizontal="center" vertical="center" wrapText="1"/>
      <protection locked="0"/>
    </xf>
    <xf numFmtId="0" fontId="16" fillId="13" borderId="39" xfId="4" applyFont="1" applyFill="1" applyBorder="1" applyAlignment="1" applyProtection="1">
      <alignment horizontal="center" vertical="center" wrapText="1"/>
      <protection locked="0"/>
    </xf>
    <xf numFmtId="0" fontId="16" fillId="13" borderId="40" xfId="4" applyFont="1" applyFill="1" applyBorder="1" applyAlignment="1" applyProtection="1">
      <alignment horizontal="center" vertical="center" wrapText="1"/>
      <protection locked="0"/>
    </xf>
    <xf numFmtId="0" fontId="16" fillId="13" borderId="41" xfId="4" applyFont="1" applyFill="1" applyBorder="1" applyAlignment="1" applyProtection="1">
      <alignment horizontal="center" vertical="center" wrapText="1"/>
      <protection locked="0"/>
    </xf>
    <xf numFmtId="0" fontId="24" fillId="13" borderId="2" xfId="2" applyFont="1" applyFill="1" applyBorder="1" applyAlignment="1">
      <alignment vertical="center" wrapText="1"/>
    </xf>
    <xf numFmtId="0" fontId="2" fillId="0" borderId="2" xfId="2" applyFont="1" applyBorder="1" applyAlignment="1">
      <alignment horizontal="center" wrapText="1"/>
    </xf>
    <xf numFmtId="0" fontId="6" fillId="0" borderId="25" xfId="2" applyBorder="1" applyAlignment="1">
      <alignment wrapText="1"/>
    </xf>
    <xf numFmtId="0" fontId="6" fillId="0" borderId="7" xfId="2" applyBorder="1" applyAlignment="1">
      <alignment horizontal="right" wrapText="1"/>
    </xf>
    <xf numFmtId="0" fontId="6" fillId="0" borderId="28" xfId="2" applyBorder="1" applyAlignment="1">
      <alignment wrapText="1"/>
    </xf>
    <xf numFmtId="0" fontId="6" fillId="0" borderId="28" xfId="2" applyBorder="1" applyAlignment="1">
      <alignment horizontal="center" wrapText="1"/>
    </xf>
    <xf numFmtId="0" fontId="11" fillId="3" borderId="9" xfId="4" applyFont="1" applyFill="1" applyBorder="1" applyAlignment="1" applyProtection="1">
      <alignment horizontal="center" vertical="center" wrapText="1"/>
      <protection locked="0"/>
    </xf>
    <xf numFmtId="0" fontId="10" fillId="3" borderId="42" xfId="4" applyFont="1" applyFill="1" applyBorder="1" applyAlignment="1" applyProtection="1">
      <alignment horizontal="center" vertical="center" wrapText="1"/>
      <protection locked="0"/>
    </xf>
    <xf numFmtId="0" fontId="10" fillId="3" borderId="3" xfId="4" applyFont="1" applyFill="1" applyBorder="1" applyAlignment="1" applyProtection="1">
      <alignment horizontal="center" vertical="center" wrapText="1"/>
      <protection locked="0"/>
    </xf>
    <xf numFmtId="0" fontId="10" fillId="3" borderId="9" xfId="4" applyFont="1" applyFill="1" applyBorder="1" applyAlignment="1" applyProtection="1">
      <alignment horizontal="center" vertical="center" wrapText="1"/>
      <protection locked="0"/>
    </xf>
    <xf numFmtId="0" fontId="2" fillId="0" borderId="2" xfId="2" applyFont="1" applyBorder="1" applyAlignment="1">
      <alignment wrapText="1"/>
    </xf>
    <xf numFmtId="0" fontId="0" fillId="7" borderId="4" xfId="0" applyFill="1" applyBorder="1" applyAlignment="1">
      <alignment horizontal="center" vertical="center" wrapText="1"/>
    </xf>
    <xf numFmtId="0" fontId="5" fillId="0" borderId="2" xfId="0" applyFont="1" applyBorder="1" applyAlignment="1">
      <alignment vertical="center" wrapText="1"/>
    </xf>
    <xf numFmtId="0" fontId="25" fillId="0" borderId="2" xfId="0" applyFont="1" applyBorder="1" applyAlignment="1">
      <alignment vertical="center" wrapText="1"/>
    </xf>
    <xf numFmtId="0" fontId="11" fillId="0" borderId="0" xfId="0" applyFont="1" applyAlignment="1">
      <alignment vertical="center"/>
    </xf>
    <xf numFmtId="0" fontId="29" fillId="12" borderId="7"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11" fillId="16" borderId="23" xfId="0" applyFont="1" applyFill="1"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center" wrapText="1"/>
    </xf>
    <xf numFmtId="0" fontId="0" fillId="0" borderId="2" xfId="0" applyBorder="1" applyAlignment="1">
      <alignment horizontal="center" vertical="center" wrapText="1"/>
    </xf>
    <xf numFmtId="0" fontId="0" fillId="3" borderId="4" xfId="0" applyFill="1" applyBorder="1" applyAlignment="1">
      <alignment horizontal="center" vertical="center" wrapText="1"/>
    </xf>
    <xf numFmtId="0" fontId="0" fillId="6" borderId="4" xfId="0" applyFill="1" applyBorder="1" applyAlignment="1">
      <alignment horizontal="center" vertical="center" wrapText="1"/>
    </xf>
    <xf numFmtId="0" fontId="9" fillId="3" borderId="4"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0" fillId="0" borderId="2" xfId="0" applyFont="1" applyBorder="1" applyAlignment="1">
      <alignment vertical="center" wrapText="1"/>
    </xf>
    <xf numFmtId="0" fontId="0" fillId="4" borderId="2" xfId="0" applyFill="1" applyBorder="1" applyAlignment="1">
      <alignment horizontal="left" vertical="center" wrapText="1"/>
    </xf>
    <xf numFmtId="0" fontId="0" fillId="0" borderId="2" xfId="0" applyBorder="1" applyAlignment="1">
      <alignment vertical="center" wrapText="1"/>
    </xf>
    <xf numFmtId="0" fontId="0" fillId="10" borderId="0" xfId="0" applyFill="1"/>
    <xf numFmtId="0" fontId="0" fillId="6" borderId="0" xfId="0" applyFill="1"/>
    <xf numFmtId="0" fontId="25" fillId="4" borderId="2" xfId="0" applyFont="1" applyFill="1" applyBorder="1" applyAlignment="1">
      <alignment vertical="center" wrapText="1"/>
    </xf>
    <xf numFmtId="0" fontId="0" fillId="0" borderId="4" xfId="0" applyBorder="1" applyAlignment="1">
      <alignment horizontal="left" vertical="center" wrapText="1"/>
    </xf>
    <xf numFmtId="0" fontId="0" fillId="6" borderId="0" xfId="0" applyFill="1" applyAlignment="1">
      <alignment wrapText="1"/>
    </xf>
    <xf numFmtId="0" fontId="0" fillId="6" borderId="0" xfId="0" applyFill="1" applyAlignment="1">
      <alignment horizontal="center" wrapText="1"/>
    </xf>
    <xf numFmtId="14" fontId="0" fillId="6" borderId="0" xfId="0" applyNumberFormat="1" applyFill="1"/>
    <xf numFmtId="14" fontId="0" fillId="0" borderId="2" xfId="0" applyNumberFormat="1" applyBorder="1" applyAlignment="1">
      <alignment horizontal="center" vertical="center" wrapText="1"/>
    </xf>
    <xf numFmtId="0" fontId="3" fillId="0" borderId="0" xfId="2" applyFont="1" applyAlignment="1">
      <alignment horizontal="center" wrapText="1"/>
    </xf>
    <xf numFmtId="0" fontId="3" fillId="0" borderId="26" xfId="2" applyFont="1" applyBorder="1" applyAlignment="1">
      <alignment horizontal="center" wrapText="1"/>
    </xf>
    <xf numFmtId="0" fontId="3" fillId="0" borderId="28" xfId="2" applyFont="1" applyBorder="1" applyAlignment="1">
      <alignment horizontal="center" wrapText="1"/>
    </xf>
    <xf numFmtId="0" fontId="30" fillId="0" borderId="2" xfId="0" applyFont="1" applyBorder="1" applyAlignment="1">
      <alignment horizontal="center" vertical="center" wrapText="1"/>
    </xf>
    <xf numFmtId="0" fontId="31" fillId="0" borderId="0" xfId="0" applyFont="1" applyAlignment="1">
      <alignment horizontal="center"/>
    </xf>
    <xf numFmtId="0" fontId="25" fillId="0" borderId="0" xfId="0" applyFont="1" applyAlignment="1">
      <alignment horizontal="left"/>
    </xf>
    <xf numFmtId="0" fontId="25" fillId="0" borderId="0" xfId="0" applyFont="1" applyAlignment="1">
      <alignment vertical="center" wrapText="1"/>
    </xf>
    <xf numFmtId="9" fontId="25" fillId="0" borderId="0" xfId="0" applyNumberFormat="1" applyFont="1" applyAlignment="1">
      <alignment horizontal="center" vertical="center"/>
    </xf>
    <xf numFmtId="0" fontId="25" fillId="17" borderId="0" xfId="0" applyFont="1" applyFill="1" applyAlignment="1">
      <alignment vertical="center"/>
    </xf>
    <xf numFmtId="0" fontId="25" fillId="18" borderId="0" xfId="0" applyFont="1" applyFill="1" applyAlignment="1">
      <alignment vertical="center"/>
    </xf>
    <xf numFmtId="0" fontId="25" fillId="19" borderId="0" xfId="0" applyFont="1" applyFill="1" applyAlignment="1">
      <alignment vertical="center"/>
    </xf>
    <xf numFmtId="0" fontId="25" fillId="20" borderId="0" xfId="0" applyFont="1" applyFill="1" applyAlignment="1">
      <alignment vertical="center"/>
    </xf>
    <xf numFmtId="0" fontId="25" fillId="21" borderId="0" xfId="0" applyFont="1" applyFill="1" applyAlignment="1">
      <alignment vertical="center"/>
    </xf>
    <xf numFmtId="9" fontId="25" fillId="0" borderId="0" xfId="0" applyNumberFormat="1" applyFont="1" applyAlignment="1">
      <alignment wrapText="1"/>
    </xf>
    <xf numFmtId="0" fontId="25" fillId="0" borderId="0" xfId="0" applyFont="1"/>
    <xf numFmtId="0" fontId="32" fillId="0" borderId="0" xfId="0" applyFont="1"/>
    <xf numFmtId="0" fontId="0" fillId="0" borderId="0" xfId="0" applyAlignment="1">
      <alignment horizontal="center" vertical="center"/>
    </xf>
    <xf numFmtId="0" fontId="0" fillId="10" borderId="0" xfId="0" applyFill="1" applyAlignment="1">
      <alignment horizontal="center" vertical="center"/>
    </xf>
    <xf numFmtId="0" fontId="0" fillId="6" borderId="0" xfId="0" applyFill="1" applyAlignment="1">
      <alignment horizontal="center" vertical="center"/>
    </xf>
    <xf numFmtId="0" fontId="33" fillId="0" borderId="0" xfId="0" applyFont="1" applyAlignment="1">
      <alignment horizontal="center" vertical="center"/>
    </xf>
    <xf numFmtId="0" fontId="33" fillId="10" borderId="0" xfId="0" applyFont="1" applyFill="1" applyAlignment="1">
      <alignment horizontal="center" vertical="center"/>
    </xf>
    <xf numFmtId="0" fontId="33" fillId="6" borderId="0" xfId="0" applyFont="1" applyFill="1" applyAlignment="1">
      <alignment horizontal="center" vertical="center"/>
    </xf>
    <xf numFmtId="0" fontId="29" fillId="12" borderId="26" xfId="0" applyFont="1" applyFill="1" applyBorder="1" applyAlignment="1">
      <alignment horizontal="center" vertical="center" wrapText="1"/>
    </xf>
    <xf numFmtId="0" fontId="0" fillId="0" borderId="2" xfId="0" applyBorder="1"/>
    <xf numFmtId="0" fontId="26" fillId="0" borderId="2"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11" fillId="6" borderId="2" xfId="0" applyFont="1" applyFill="1" applyBorder="1" applyAlignment="1">
      <alignment horizontal="center" vertical="center" wrapText="1"/>
    </xf>
    <xf numFmtId="14" fontId="0" fillId="0" borderId="2" xfId="0" applyNumberFormat="1" applyBorder="1" applyAlignment="1">
      <alignment horizontal="center" vertical="center"/>
    </xf>
    <xf numFmtId="0" fontId="10" fillId="0" borderId="2" xfId="0" applyFont="1" applyBorder="1" applyAlignment="1">
      <alignment horizontal="center" vertical="center" wrapText="1"/>
    </xf>
    <xf numFmtId="0" fontId="11" fillId="16" borderId="10" xfId="0" applyFont="1" applyFill="1" applyBorder="1" applyAlignment="1">
      <alignment horizontal="center" vertical="center" wrapText="1"/>
    </xf>
    <xf numFmtId="0" fontId="10" fillId="16" borderId="43" xfId="0" applyFont="1" applyFill="1" applyBorder="1" applyAlignment="1">
      <alignment horizontal="center" vertical="center" wrapText="1"/>
    </xf>
    <xf numFmtId="0" fontId="27" fillId="0" borderId="32" xfId="0" applyFont="1" applyBorder="1"/>
    <xf numFmtId="0" fontId="27" fillId="0" borderId="13" xfId="0" applyFont="1" applyBorder="1"/>
    <xf numFmtId="0" fontId="11" fillId="4" borderId="2" xfId="0" applyFont="1" applyFill="1" applyBorder="1" applyAlignment="1">
      <alignment vertical="center" wrapText="1"/>
    </xf>
    <xf numFmtId="0" fontId="0" fillId="0" borderId="0" xfId="0" applyAlignment="1" applyProtection="1">
      <alignment horizontal="left" vertical="center" wrapText="1"/>
      <protection locked="0"/>
    </xf>
    <xf numFmtId="0" fontId="27" fillId="0" borderId="0" xfId="0" applyFont="1"/>
    <xf numFmtId="14" fontId="32" fillId="0" borderId="2" xfId="0" applyNumberFormat="1" applyFont="1" applyBorder="1" applyAlignment="1">
      <alignment horizontal="center" vertical="center" wrapText="1"/>
    </xf>
    <xf numFmtId="0" fontId="0" fillId="0" borderId="46" xfId="0" applyBorder="1" applyAlignment="1">
      <alignment horizontal="center" vertical="center" wrapText="1"/>
    </xf>
    <xf numFmtId="0" fontId="34" fillId="16" borderId="10" xfId="0" applyFont="1" applyFill="1" applyBorder="1" applyAlignment="1">
      <alignment horizontal="center" vertical="center" wrapText="1"/>
    </xf>
    <xf numFmtId="0" fontId="35" fillId="16" borderId="10" xfId="8" applyFill="1" applyBorder="1" applyAlignment="1">
      <alignment horizontal="center" vertical="center" wrapText="1"/>
    </xf>
    <xf numFmtId="0" fontId="11" fillId="16" borderId="44"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11" fillId="16" borderId="22" xfId="0" applyFont="1" applyFill="1" applyBorder="1" applyAlignment="1">
      <alignment horizontal="center" vertical="center" wrapText="1"/>
    </xf>
    <xf numFmtId="0" fontId="10" fillId="16" borderId="6" xfId="4" applyFont="1" applyFill="1" applyBorder="1" applyAlignment="1">
      <alignment horizontal="center" vertical="center" wrapText="1"/>
    </xf>
    <xf numFmtId="0" fontId="11" fillId="16" borderId="23" xfId="4" applyFont="1" applyFill="1" applyBorder="1" applyAlignment="1">
      <alignment horizontal="center" vertical="center" wrapText="1"/>
    </xf>
    <xf numFmtId="0" fontId="11" fillId="16" borderId="23" xfId="4" applyFont="1" applyFill="1" applyBorder="1" applyAlignment="1">
      <alignment horizontal="left" vertical="center" wrapText="1"/>
    </xf>
    <xf numFmtId="0" fontId="10" fillId="16" borderId="23" xfId="4" applyFont="1" applyFill="1" applyBorder="1" applyAlignment="1">
      <alignment horizontal="left" vertical="center" wrapText="1"/>
    </xf>
    <xf numFmtId="0" fontId="10" fillId="16" borderId="23" xfId="4" applyFont="1" applyFill="1" applyBorder="1" applyAlignment="1">
      <alignment horizontal="center" vertical="center" wrapText="1"/>
    </xf>
    <xf numFmtId="0" fontId="11" fillId="16" borderId="2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5" fillId="16" borderId="2" xfId="8" applyFill="1" applyBorder="1" applyAlignment="1">
      <alignment horizontal="center" vertical="center" wrapText="1"/>
    </xf>
    <xf numFmtId="0" fontId="38" fillId="5" borderId="2" xfId="0" applyFont="1" applyFill="1" applyBorder="1" applyAlignment="1">
      <alignment horizontal="center" vertical="center"/>
    </xf>
    <xf numFmtId="0" fontId="40" fillId="16" borderId="10" xfId="8" applyFont="1" applyFill="1" applyBorder="1" applyAlignment="1">
      <alignment horizontal="center" vertical="center" wrapText="1"/>
    </xf>
    <xf numFmtId="0" fontId="0" fillId="0" borderId="48" xfId="0" applyBorder="1" applyAlignment="1">
      <alignment horizontal="center" vertical="center" wrapText="1"/>
    </xf>
    <xf numFmtId="0" fontId="34" fillId="0" borderId="0" xfId="0" applyFont="1" applyAlignment="1">
      <alignment vertical="top" wrapText="1"/>
    </xf>
    <xf numFmtId="0" fontId="41" fillId="0" borderId="2" xfId="0" applyFont="1" applyBorder="1" applyAlignment="1">
      <alignment vertical="center" wrapText="1"/>
    </xf>
    <xf numFmtId="0" fontId="10" fillId="0" borderId="4" xfId="0" applyFont="1" applyBorder="1" applyAlignment="1">
      <alignment horizontal="center" vertical="center" wrapText="1"/>
    </xf>
    <xf numFmtId="0" fontId="30" fillId="0" borderId="4"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0" fillId="0" borderId="0" xfId="0" applyAlignment="1">
      <alignment vertical="center"/>
    </xf>
    <xf numFmtId="14" fontId="42" fillId="0" borderId="2" xfId="0" applyNumberFormat="1" applyFont="1" applyBorder="1" applyAlignment="1">
      <alignment horizontal="center" vertical="center" wrapText="1"/>
    </xf>
    <xf numFmtId="0" fontId="30" fillId="0" borderId="2" xfId="0" applyFont="1" applyBorder="1" applyAlignment="1">
      <alignment horizontal="left" vertical="center" wrapText="1"/>
    </xf>
    <xf numFmtId="0" fontId="30" fillId="4" borderId="2" xfId="0" applyFont="1" applyFill="1" applyBorder="1" applyAlignment="1">
      <alignment horizontal="left" vertical="center" wrapText="1"/>
    </xf>
    <xf numFmtId="0" fontId="42" fillId="0" borderId="2" xfId="0" applyFont="1" applyBorder="1" applyAlignment="1">
      <alignment horizontal="left" vertical="center" wrapText="1"/>
    </xf>
    <xf numFmtId="0" fontId="0" fillId="4" borderId="4" xfId="0" applyFill="1" applyBorder="1" applyAlignment="1">
      <alignment horizontal="center" vertical="center" wrapText="1"/>
    </xf>
    <xf numFmtId="0" fontId="51" fillId="0" borderId="2" xfId="0" applyFont="1" applyBorder="1" applyAlignment="1">
      <alignment vertical="center" wrapText="1"/>
    </xf>
    <xf numFmtId="0" fontId="48" fillId="0" borderId="4" xfId="0" applyFont="1" applyBorder="1" applyAlignment="1">
      <alignment horizontal="left" vertical="center" wrapText="1"/>
    </xf>
    <xf numFmtId="0" fontId="52" fillId="0" borderId="2" xfId="0" applyFont="1" applyBorder="1" applyAlignment="1">
      <alignment vertical="center" wrapText="1"/>
    </xf>
    <xf numFmtId="0" fontId="30" fillId="0" borderId="2" xfId="0" applyFont="1" applyBorder="1" applyAlignment="1">
      <alignment vertical="center" wrapText="1"/>
    </xf>
    <xf numFmtId="0" fontId="0" fillId="24" borderId="4" xfId="0" applyFill="1" applyBorder="1" applyAlignment="1">
      <alignment horizontal="center" vertical="center" wrapText="1"/>
    </xf>
    <xf numFmtId="0" fontId="0" fillId="24" borderId="4" xfId="0" applyFill="1" applyBorder="1" applyAlignment="1">
      <alignment horizontal="left" vertical="center" wrapText="1"/>
    </xf>
    <xf numFmtId="0" fontId="53" fillId="0" borderId="2" xfId="0" applyFont="1" applyBorder="1" applyAlignment="1">
      <alignment vertical="center" wrapText="1"/>
    </xf>
    <xf numFmtId="0" fontId="54" fillId="0" borderId="2" xfId="0" applyFont="1" applyBorder="1" applyAlignment="1">
      <alignment vertical="center" wrapText="1"/>
    </xf>
    <xf numFmtId="0" fontId="53" fillId="0" borderId="4" xfId="0" applyFont="1" applyBorder="1" applyAlignment="1">
      <alignment horizontal="center" vertical="center" wrapText="1"/>
    </xf>
    <xf numFmtId="0" fontId="49" fillId="0" borderId="2" xfId="0" applyFont="1" applyBorder="1" applyAlignment="1">
      <alignment horizontal="left" vertical="center" wrapText="1"/>
    </xf>
    <xf numFmtId="0" fontId="49" fillId="0" borderId="4" xfId="0" applyFont="1" applyBorder="1" applyAlignment="1">
      <alignment horizontal="left" vertical="center" wrapText="1"/>
    </xf>
    <xf numFmtId="0" fontId="49" fillId="0" borderId="4" xfId="0" applyFont="1" applyBorder="1" applyAlignment="1">
      <alignment horizontal="center" vertical="center" wrapText="1"/>
    </xf>
    <xf numFmtId="0" fontId="53" fillId="0" borderId="4" xfId="0" applyFont="1" applyBorder="1" applyAlignment="1">
      <alignment horizontal="left" vertical="center" wrapText="1"/>
    </xf>
    <xf numFmtId="0" fontId="49" fillId="0" borderId="2" xfId="0" applyFont="1" applyBorder="1" applyAlignment="1">
      <alignment vertical="center" wrapText="1"/>
    </xf>
    <xf numFmtId="0" fontId="53" fillId="0" borderId="2" xfId="0" applyFont="1" applyBorder="1" applyAlignment="1">
      <alignment horizontal="left" vertical="center" wrapText="1"/>
    </xf>
    <xf numFmtId="0" fontId="10" fillId="0" borderId="53" xfId="0" applyFont="1" applyBorder="1" applyAlignment="1">
      <alignment horizontal="left" vertical="center" wrapText="1"/>
    </xf>
    <xf numFmtId="0" fontId="0" fillId="0" borderId="55" xfId="0" applyBorder="1" applyAlignment="1">
      <alignment vertical="center" wrapText="1"/>
    </xf>
    <xf numFmtId="0" fontId="53" fillId="0" borderId="56" xfId="0" applyFont="1"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vertical="center" wrapText="1"/>
    </xf>
    <xf numFmtId="0" fontId="10" fillId="0" borderId="56" xfId="0" applyFont="1" applyBorder="1" applyAlignment="1">
      <alignment horizontal="left" vertical="center" wrapText="1"/>
    </xf>
    <xf numFmtId="0" fontId="0" fillId="4" borderId="56" xfId="0" applyFill="1" applyBorder="1" applyAlignment="1">
      <alignment horizontal="left" vertical="center" wrapText="1"/>
    </xf>
    <xf numFmtId="0" fontId="0" fillId="0" borderId="59" xfId="0" applyBorder="1" applyAlignment="1">
      <alignment vertical="center" wrapText="1"/>
    </xf>
    <xf numFmtId="0" fontId="49" fillId="0" borderId="60" xfId="0" applyFont="1" applyBorder="1" applyAlignment="1">
      <alignment horizontal="left" vertical="center" wrapText="1"/>
    </xf>
    <xf numFmtId="0" fontId="0" fillId="0" borderId="60" xfId="0" applyBorder="1" applyAlignment="1">
      <alignment horizontal="left" vertical="center" wrapText="1"/>
    </xf>
    <xf numFmtId="0" fontId="0" fillId="0" borderId="54" xfId="0" applyBorder="1" applyAlignment="1">
      <alignment horizontal="left" vertical="center" wrapText="1"/>
    </xf>
    <xf numFmtId="0" fontId="0" fillId="0" borderId="57" xfId="0" applyBorder="1" applyAlignment="1">
      <alignment horizontal="left" vertical="center" wrapText="1"/>
    </xf>
    <xf numFmtId="0" fontId="53" fillId="0" borderId="57" xfId="0" applyFont="1" applyBorder="1" applyAlignment="1">
      <alignment horizontal="left" vertical="center" wrapText="1"/>
    </xf>
    <xf numFmtId="0" fontId="0" fillId="0" borderId="61" xfId="0" applyBorder="1" applyAlignment="1">
      <alignment horizontal="left" vertical="center" wrapText="1"/>
    </xf>
    <xf numFmtId="0" fontId="9" fillId="24" borderId="2" xfId="0" applyFont="1" applyFill="1" applyBorder="1" applyAlignment="1">
      <alignment horizontal="center" vertical="center"/>
    </xf>
    <xf numFmtId="0" fontId="0" fillId="0" borderId="52" xfId="0" applyBorder="1" applyAlignment="1">
      <alignment horizontal="left" vertical="center" wrapText="1"/>
    </xf>
    <xf numFmtId="0" fontId="0" fillId="0" borderId="48" xfId="0" applyBorder="1" applyAlignment="1">
      <alignment horizontal="left" vertical="center" wrapText="1"/>
    </xf>
    <xf numFmtId="0" fontId="0" fillId="0" borderId="55" xfId="0" applyBorder="1" applyAlignment="1">
      <alignment horizontal="left" vertical="center" wrapText="1"/>
    </xf>
    <xf numFmtId="14" fontId="53" fillId="0" borderId="2" xfId="0" applyNumberFormat="1" applyFont="1" applyBorder="1" applyAlignment="1">
      <alignment horizontal="left" vertical="center" wrapText="1"/>
    </xf>
    <xf numFmtId="14" fontId="0" fillId="0" borderId="2" xfId="0" applyNumberFormat="1" applyBorder="1" applyAlignment="1">
      <alignment horizontal="left" vertical="center" wrapText="1"/>
    </xf>
    <xf numFmtId="14" fontId="42" fillId="0" borderId="2" xfId="0" applyNumberFormat="1" applyFont="1" applyBorder="1" applyAlignment="1">
      <alignment horizontal="left" vertical="center" wrapText="1"/>
    </xf>
    <xf numFmtId="14" fontId="10" fillId="0" borderId="2" xfId="0" applyNumberFormat="1" applyFont="1" applyBorder="1" applyAlignment="1">
      <alignment horizontal="left" vertical="center" wrapText="1"/>
    </xf>
    <xf numFmtId="0" fontId="6" fillId="0" borderId="62" xfId="2" applyBorder="1" applyAlignment="1">
      <alignment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0" fillId="0" borderId="66" xfId="0" applyBorder="1" applyAlignment="1">
      <alignment wrapText="1"/>
    </xf>
    <xf numFmtId="0" fontId="0" fillId="0" borderId="67" xfId="0" applyBorder="1" applyAlignment="1">
      <alignment horizontal="center" vertical="center" wrapText="1"/>
    </xf>
    <xf numFmtId="0" fontId="14" fillId="11" borderId="66" xfId="0" applyFont="1" applyFill="1" applyBorder="1"/>
    <xf numFmtId="0" fontId="55" fillId="0" borderId="0" xfId="0" applyFont="1" applyAlignment="1">
      <alignment vertical="top" wrapText="1"/>
    </xf>
    <xf numFmtId="0" fontId="50" fillId="0" borderId="2" xfId="0" applyFont="1" applyBorder="1" applyAlignment="1">
      <alignment vertical="center" wrapText="1"/>
    </xf>
    <xf numFmtId="0" fontId="32" fillId="0" borderId="9"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67" xfId="0" applyFont="1" applyBorder="1" applyAlignment="1">
      <alignment horizontal="center"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32" xfId="0" applyFont="1" applyFill="1" applyBorder="1" applyAlignment="1">
      <alignment horizontal="center" vertical="center"/>
    </xf>
    <xf numFmtId="0" fontId="28" fillId="6" borderId="13"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66" xfId="0" applyFont="1" applyFill="1" applyBorder="1" applyAlignment="1">
      <alignment horizontal="center" vertical="center"/>
    </xf>
    <xf numFmtId="0" fontId="38" fillId="5" borderId="67" xfId="0" applyFont="1" applyFill="1" applyBorder="1" applyAlignment="1">
      <alignment horizontal="center" vertical="center"/>
    </xf>
    <xf numFmtId="0" fontId="32" fillId="0" borderId="9" xfId="0" applyFont="1" applyBorder="1" applyAlignment="1">
      <alignment horizontal="left" vertical="center" wrapText="1"/>
    </xf>
    <xf numFmtId="0" fontId="32" fillId="0" borderId="66" xfId="0" applyFont="1" applyBorder="1" applyAlignment="1">
      <alignment horizontal="left" vertical="center" wrapText="1"/>
    </xf>
    <xf numFmtId="0" fontId="32" fillId="0" borderId="67" xfId="0" applyFont="1" applyBorder="1" applyAlignment="1">
      <alignment horizontal="left" vertical="center" wrapText="1"/>
    </xf>
    <xf numFmtId="0" fontId="11" fillId="4" borderId="2" xfId="0" applyFont="1" applyFill="1" applyBorder="1" applyAlignment="1">
      <alignment horizontal="left" vertical="center" wrapText="1"/>
    </xf>
    <xf numFmtId="0" fontId="39" fillId="16" borderId="2" xfId="0" applyFont="1" applyFill="1" applyBorder="1" applyAlignment="1">
      <alignment horizontal="center" vertical="center" textRotation="90"/>
    </xf>
    <xf numFmtId="0" fontId="28" fillId="6" borderId="2" xfId="0" applyFont="1" applyFill="1" applyBorder="1" applyAlignment="1">
      <alignment horizontal="center" vertical="center"/>
    </xf>
    <xf numFmtId="0" fontId="37" fillId="23" borderId="2" xfId="0" applyFont="1" applyFill="1" applyBorder="1" applyAlignment="1">
      <alignment horizontal="center" vertical="center"/>
    </xf>
    <xf numFmtId="0" fontId="29" fillId="12" borderId="19"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29" fillId="12" borderId="32" xfId="0" applyFont="1" applyFill="1" applyBorder="1" applyAlignment="1">
      <alignment horizontal="center" vertical="center" wrapText="1"/>
    </xf>
    <xf numFmtId="0" fontId="29" fillId="12" borderId="3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36" fillId="22" borderId="2" xfId="0" applyFont="1" applyFill="1" applyBorder="1" applyAlignment="1">
      <alignment horizontal="center" vertical="center"/>
    </xf>
    <xf numFmtId="0" fontId="28" fillId="6" borderId="33" xfId="0" applyFont="1" applyFill="1" applyBorder="1" applyAlignment="1">
      <alignment horizontal="center" vertical="center"/>
    </xf>
    <xf numFmtId="0" fontId="10" fillId="16" borderId="24" xfId="4" applyFont="1" applyFill="1" applyBorder="1" applyAlignment="1">
      <alignment horizontal="center" vertical="center" wrapText="1"/>
    </xf>
    <xf numFmtId="0" fontId="10" fillId="16" borderId="22" xfId="4" applyFont="1" applyFill="1" applyBorder="1" applyAlignment="1">
      <alignment horizontal="center" vertical="center" wrapText="1"/>
    </xf>
    <xf numFmtId="0" fontId="53" fillId="0" borderId="56" xfId="0" applyFont="1" applyBorder="1" applyAlignment="1">
      <alignment horizontal="left" vertical="center" wrapText="1"/>
    </xf>
    <xf numFmtId="0" fontId="53" fillId="0" borderId="57" xfId="0" applyFont="1" applyBorder="1" applyAlignment="1">
      <alignment horizontal="left" vertical="center" wrapText="1"/>
    </xf>
    <xf numFmtId="0" fontId="26" fillId="0" borderId="62" xfId="0" applyFont="1" applyBorder="1" applyAlignment="1">
      <alignment horizontal="center" vertical="center"/>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9" fillId="0" borderId="62"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0" fillId="7" borderId="4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4" xfId="0" applyFill="1" applyBorder="1" applyAlignment="1">
      <alignment horizontal="center" vertical="center" wrapText="1"/>
    </xf>
    <xf numFmtId="0" fontId="0" fillId="0" borderId="51" xfId="0" applyBorder="1" applyAlignment="1">
      <alignment horizontal="center" vertical="center"/>
    </xf>
    <xf numFmtId="0" fontId="0" fillId="0" borderId="43" xfId="0" applyBorder="1" applyAlignment="1">
      <alignment horizontal="center" vertical="center"/>
    </xf>
    <xf numFmtId="0" fontId="0" fillId="3" borderId="4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4" xfId="0" applyFill="1" applyBorder="1" applyAlignment="1">
      <alignment horizontal="center" vertical="center" wrapText="1"/>
    </xf>
    <xf numFmtId="0" fontId="9" fillId="0" borderId="49" xfId="0" applyFont="1" applyBorder="1" applyAlignment="1">
      <alignment horizontal="center" vertical="center"/>
    </xf>
    <xf numFmtId="0" fontId="0" fillId="0" borderId="55" xfId="0" applyBorder="1" applyAlignment="1">
      <alignment vertical="center" wrapText="1"/>
    </xf>
    <xf numFmtId="0" fontId="9" fillId="3" borderId="4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9" borderId="49"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wrapText="1"/>
    </xf>
    <xf numFmtId="0" fontId="39" fillId="16" borderId="43" xfId="0" applyFont="1" applyFill="1" applyBorder="1" applyAlignment="1">
      <alignment horizontal="center" vertical="center" textRotation="90"/>
    </xf>
    <xf numFmtId="0" fontId="11" fillId="4" borderId="9" xfId="0" applyFont="1" applyFill="1" applyBorder="1" applyAlignment="1">
      <alignment horizontal="left" vertical="center" wrapText="1"/>
    </xf>
    <xf numFmtId="0" fontId="11" fillId="4" borderId="67" xfId="0" applyFont="1" applyFill="1" applyBorder="1" applyAlignment="1">
      <alignment horizontal="left" vertical="center" wrapText="1"/>
    </xf>
    <xf numFmtId="0" fontId="39" fillId="16" borderId="47" xfId="0" applyFont="1" applyFill="1" applyBorder="1" applyAlignment="1">
      <alignment horizontal="center" vertical="center" textRotation="90"/>
    </xf>
    <xf numFmtId="0" fontId="14" fillId="1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5" fillId="12" borderId="2" xfId="0" applyFont="1" applyFill="1" applyBorder="1" applyAlignment="1">
      <alignment horizontal="center" wrapText="1"/>
    </xf>
    <xf numFmtId="0" fontId="23" fillId="9" borderId="38" xfId="4" applyFont="1" applyFill="1" applyBorder="1" applyAlignment="1" applyProtection="1">
      <alignment horizontal="center" vertical="center" wrapText="1"/>
      <protection locked="0"/>
    </xf>
    <xf numFmtId="0" fontId="23" fillId="9" borderId="34" xfId="4" applyFont="1" applyFill="1" applyBorder="1" applyAlignment="1" applyProtection="1">
      <alignment horizontal="center" vertical="center" wrapText="1"/>
      <protection locked="0"/>
    </xf>
    <xf numFmtId="0" fontId="23" fillId="9" borderId="68" xfId="4" applyFont="1" applyFill="1" applyBorder="1" applyAlignment="1" applyProtection="1">
      <alignment horizontal="center" vertical="center" wrapText="1"/>
      <protection locked="0"/>
    </xf>
    <xf numFmtId="0" fontId="23" fillId="9" borderId="36" xfId="4" applyFont="1" applyFill="1" applyBorder="1" applyAlignment="1" applyProtection="1">
      <alignment horizontal="center" vertical="center" wrapText="1"/>
      <protection locked="0"/>
    </xf>
    <xf numFmtId="0" fontId="23" fillId="9" borderId="37" xfId="4" applyFont="1" applyFill="1" applyBorder="1" applyAlignment="1" applyProtection="1">
      <alignment horizontal="center" vertical="center" wrapText="1"/>
      <protection locked="0"/>
    </xf>
    <xf numFmtId="0" fontId="19" fillId="9" borderId="12" xfId="2" applyFont="1" applyFill="1" applyBorder="1" applyAlignment="1">
      <alignment horizontal="center" vertical="center" wrapText="1"/>
    </xf>
    <xf numFmtId="0" fontId="19" fillId="9" borderId="0" xfId="2" applyFont="1" applyFill="1" applyAlignment="1">
      <alignment horizontal="center" vertical="center" wrapText="1"/>
    </xf>
    <xf numFmtId="0" fontId="19" fillId="9" borderId="43" xfId="2" applyFont="1" applyFill="1" applyBorder="1" applyAlignment="1">
      <alignment horizontal="center" vertical="center" wrapText="1"/>
    </xf>
    <xf numFmtId="0" fontId="22" fillId="3" borderId="0" xfId="4" applyFont="1" applyFill="1" applyAlignment="1" applyProtection="1">
      <alignment horizontal="center" vertical="center" wrapText="1"/>
      <protection locked="0"/>
    </xf>
    <xf numFmtId="0" fontId="22" fillId="3" borderId="43" xfId="4" applyFont="1" applyFill="1" applyBorder="1" applyAlignment="1" applyProtection="1">
      <alignment horizontal="center" vertical="center" wrapText="1"/>
      <protection locked="0"/>
    </xf>
    <xf numFmtId="0" fontId="6" fillId="8" borderId="63" xfId="2" applyFill="1" applyBorder="1" applyAlignment="1">
      <alignment wrapText="1"/>
    </xf>
    <xf numFmtId="0" fontId="6" fillId="8" borderId="64" xfId="2" applyFill="1" applyBorder="1" applyAlignment="1">
      <alignment wrapText="1"/>
    </xf>
    <xf numFmtId="0" fontId="6" fillId="8" borderId="65" xfId="2" applyFill="1" applyBorder="1" applyAlignment="1">
      <alignment wrapText="1"/>
    </xf>
    <xf numFmtId="0" fontId="6" fillId="0" borderId="62" xfId="2" applyBorder="1" applyAlignment="1">
      <alignment wrapText="1"/>
    </xf>
    <xf numFmtId="0" fontId="6" fillId="0" borderId="10" xfId="2" applyBorder="1" applyAlignment="1">
      <alignment wrapText="1"/>
    </xf>
    <xf numFmtId="0" fontId="6" fillId="0" borderId="4" xfId="2" applyBorder="1" applyAlignment="1">
      <alignment wrapText="1"/>
    </xf>
    <xf numFmtId="0" fontId="6" fillId="0" borderId="7" xfId="2" applyBorder="1" applyAlignment="1">
      <alignment horizontal="center" wrapText="1"/>
    </xf>
    <xf numFmtId="0" fontId="2" fillId="0" borderId="2" xfId="2" applyFont="1" applyBorder="1" applyAlignment="1">
      <alignment horizontal="center" wrapText="1"/>
    </xf>
    <xf numFmtId="0" fontId="6" fillId="0" borderId="2" xfId="2" applyBorder="1" applyAlignment="1">
      <alignment horizontal="center" wrapText="1"/>
    </xf>
    <xf numFmtId="0" fontId="6" fillId="0" borderId="62" xfId="2" applyBorder="1" applyAlignment="1">
      <alignment horizontal="center" wrapText="1"/>
    </xf>
    <xf numFmtId="0" fontId="24" fillId="13" borderId="9" xfId="2" applyFont="1" applyFill="1" applyBorder="1" applyAlignment="1">
      <alignment horizontal="center" vertical="center" wrapText="1"/>
    </xf>
    <xf numFmtId="0" fontId="24" fillId="13" borderId="67" xfId="2" applyFont="1" applyFill="1" applyBorder="1" applyAlignment="1">
      <alignment horizontal="center" vertical="center" wrapText="1"/>
    </xf>
    <xf numFmtId="0" fontId="10" fillId="4" borderId="8" xfId="4" applyFont="1" applyFill="1" applyBorder="1" applyAlignment="1" applyProtection="1">
      <alignment horizontal="center" vertical="center" wrapText="1"/>
      <protection locked="0"/>
    </xf>
    <xf numFmtId="0" fontId="10" fillId="4" borderId="2" xfId="4" applyFont="1" applyFill="1" applyBorder="1" applyAlignment="1" applyProtection="1">
      <alignment horizontal="center" vertical="center" wrapText="1"/>
      <protection locked="0"/>
    </xf>
    <xf numFmtId="0" fontId="2" fillId="3" borderId="2" xfId="2" applyFont="1" applyFill="1" applyBorder="1" applyAlignment="1">
      <alignment horizontal="center" wrapText="1"/>
    </xf>
  </cellXfs>
  <cellStyles count="9">
    <cellStyle name="Excel Built-in Normal" xfId="1" xr:uid="{00000000-0005-0000-0000-000000000000}"/>
    <cellStyle name="Hipervínculo" xfId="8" builtinId="8"/>
    <cellStyle name="Moneda 2" xfId="7" xr:uid="{00000000-0005-0000-0000-000001000000}"/>
    <cellStyle name="Normal" xfId="0" builtinId="0"/>
    <cellStyle name="Normal 2" xfId="2" xr:uid="{00000000-0005-0000-0000-000003000000}"/>
    <cellStyle name="Normal 2 2" xfId="3" xr:uid="{00000000-0005-0000-0000-000004000000}"/>
    <cellStyle name="Normal_Mapa de riesgos nuevo IST_GESTION ultimo" xfId="4" xr:uid="{00000000-0005-0000-0000-000005000000}"/>
    <cellStyle name="Salida 2" xfId="5" xr:uid="{00000000-0005-0000-0000-000006000000}"/>
    <cellStyle name="Salida 2 2" xfId="6" xr:uid="{00000000-0005-0000-0000-000007000000}"/>
  </cellStyles>
  <dxfs count="33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FFFF00"/>
        </patternFill>
      </fill>
    </dxf>
    <dxf>
      <font>
        <color theme="0"/>
      </font>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FFC000"/>
        </patternFill>
      </fill>
    </dxf>
    <dxf>
      <font>
        <color theme="0"/>
      </font>
      <fill>
        <patternFill>
          <bgColor rgb="FFFF0000"/>
        </patternFill>
      </fill>
    </dxf>
    <dxf>
      <fill>
        <patternFill>
          <bgColor rgb="FF00B05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ont>
        <color theme="0"/>
      </font>
      <fill>
        <patternFill>
          <bgColor rgb="FFFF0000"/>
        </patternFill>
      </fill>
    </dxf>
    <dxf>
      <fill>
        <patternFill>
          <bgColor rgb="FFFFC000"/>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s>
  <tableStyles count="0" defaultTableStyle="TableStyleMedium2" defaultPivotStyle="PivotStyleLight16"/>
  <colors>
    <mruColors>
      <color rgb="FF7BEFC3"/>
      <color rgb="FF633B90"/>
      <color rgb="FF632990"/>
      <color rgb="FF4477F0"/>
      <color rgb="FF3D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AFF40FCA-8AF9-4B22-B7A9-E8D2FDD113B2}"/>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9D1AB870-FA3B-43C0-98F4-84D2962EC561}"/>
            </a:ext>
          </a:extLst>
        </xdr:cNvPr>
        <xdr:cNvPicPr>
          <a:picLocks noChangeAspect="1"/>
        </xdr:cNvPicPr>
      </xdr:nvPicPr>
      <xdr:blipFill>
        <a:blip xmlns:r="http://schemas.openxmlformats.org/officeDocument/2006/relationships" r:embed="rId3"/>
        <a:stretch>
          <a:fillRect/>
        </a:stretch>
      </xdr:blipFill>
      <xdr:spPr>
        <a:xfrm>
          <a:off x="15680531" y="309563"/>
          <a:ext cx="1144770" cy="13649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5858CC10-1641-4DDB-87F8-6ABD99956D95}"/>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5D8E681F-74F5-4B04-B575-BE52C54716EE}"/>
            </a:ext>
          </a:extLst>
        </xdr:cNvPr>
        <xdr:cNvPicPr>
          <a:picLocks noChangeAspect="1"/>
        </xdr:cNvPicPr>
      </xdr:nvPicPr>
      <xdr:blipFill>
        <a:blip xmlns:r="http://schemas.openxmlformats.org/officeDocument/2006/relationships" r:embed="rId3"/>
        <a:stretch>
          <a:fillRect/>
        </a:stretch>
      </xdr:blipFill>
      <xdr:spPr>
        <a:xfrm>
          <a:off x="15490031" y="309563"/>
          <a:ext cx="1144770" cy="1364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50FC7E8-D38A-48FA-A747-2F7A85C14FC1}"/>
            </a:ext>
          </a:extLst>
        </xdr:cNvPr>
        <xdr:cNvPicPr/>
      </xdr:nvPicPr>
      <xdr:blipFill>
        <a:blip xmlns:r="http://schemas.openxmlformats.org/officeDocument/2006/relationships" r:embed="rId1"/>
        <a:srcRect/>
        <a:stretch>
          <a:fillRect/>
        </a:stretch>
      </xdr:blipFill>
      <xdr:spPr>
        <a:xfrm>
          <a:off x="69933638" y="157843"/>
          <a:ext cx="2171397" cy="1173237"/>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272AD959-4F2C-49F8-BA57-7C97D0ED7D0B}"/>
            </a:ext>
          </a:extLst>
        </xdr:cNvPr>
        <xdr:cNvPicPr>
          <a:picLocks noChangeAspect="1"/>
        </xdr:cNvPicPr>
      </xdr:nvPicPr>
      <xdr:blipFill>
        <a:blip xmlns:r="http://schemas.openxmlformats.org/officeDocument/2006/relationships" r:embed="rId3"/>
        <a:stretch>
          <a:fillRect/>
        </a:stretch>
      </xdr:blipFill>
      <xdr:spPr>
        <a:xfrm>
          <a:off x="16287750" y="309563"/>
          <a:ext cx="1144770" cy="13649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A4449BBE-E648-408D-99E0-A05F2AABA1C4}"/>
            </a:ext>
          </a:extLst>
        </xdr:cNvPr>
        <xdr:cNvPicPr/>
      </xdr:nvPicPr>
      <xdr:blipFill>
        <a:blip xmlns:r="http://schemas.openxmlformats.org/officeDocument/2006/relationships" r:embed="rId1"/>
        <a:srcRect/>
        <a:stretch>
          <a:fillRect/>
        </a:stretch>
      </xdr:blipFill>
      <xdr:spPr>
        <a:xfrm>
          <a:off x="69933638" y="157843"/>
          <a:ext cx="2171397" cy="1173237"/>
        </a:xfrm>
        <a:prstGeom prst="rect">
          <a:avLst/>
        </a:prstGeom>
        <a:ln/>
      </xdr:spPr>
    </xdr:pic>
    <xdr:clientData/>
  </xdr:twoCellAnchor>
  <xdr:twoCellAnchor editAs="oneCell">
    <xdr:from>
      <xdr:col>4</xdr:col>
      <xdr:colOff>0</xdr:colOff>
      <xdr:row>1</xdr:row>
      <xdr:rowOff>0</xdr:rowOff>
    </xdr:from>
    <xdr:to>
      <xdr:col>4</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5250E5CE-7785-4665-9F5F-916855EA32F3}"/>
            </a:ext>
          </a:extLst>
        </xdr:cNvPr>
        <xdr:cNvPicPr>
          <a:picLocks noChangeAspect="1"/>
        </xdr:cNvPicPr>
      </xdr:nvPicPr>
      <xdr:blipFill>
        <a:blip xmlns:r="http://schemas.openxmlformats.org/officeDocument/2006/relationships" r:embed="rId3"/>
        <a:stretch>
          <a:fillRect/>
        </a:stretch>
      </xdr:blipFill>
      <xdr:spPr>
        <a:xfrm>
          <a:off x="14418469" y="309563"/>
          <a:ext cx="1144770" cy="13649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2</xdr:row>
      <xdr:rowOff>58540</xdr:rowOff>
    </xdr:to>
    <xdr:pic>
      <xdr:nvPicPr>
        <xdr:cNvPr id="3" name="image11.png">
          <a:extLst>
            <a:ext uri="{FF2B5EF4-FFF2-40B4-BE49-F238E27FC236}">
              <a16:creationId xmlns:a16="http://schemas.microsoft.com/office/drawing/2014/main" id="{080FA1AA-003B-4C34-8CC0-2553FA6F4D4F}"/>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396240</xdr:rowOff>
    </xdr:to>
    <xdr:pic>
      <xdr:nvPicPr>
        <xdr:cNvPr id="4" name="Imagen 3">
          <a:hlinkClick xmlns:r="http://schemas.openxmlformats.org/officeDocument/2006/relationships" r:id="rId2"/>
          <a:extLst>
            <a:ext uri="{FF2B5EF4-FFF2-40B4-BE49-F238E27FC236}">
              <a16:creationId xmlns:a16="http://schemas.microsoft.com/office/drawing/2014/main" id="{74DBC0C3-0765-49BE-9D85-F7B8B25C2B20}"/>
            </a:ext>
          </a:extLst>
        </xdr:cNvPr>
        <xdr:cNvPicPr>
          <a:picLocks noChangeAspect="1"/>
        </xdr:cNvPicPr>
      </xdr:nvPicPr>
      <xdr:blipFill>
        <a:blip xmlns:r="http://schemas.openxmlformats.org/officeDocument/2006/relationships" r:embed="rId3"/>
        <a:stretch>
          <a:fillRect/>
        </a:stretch>
      </xdr:blipFill>
      <xdr:spPr>
        <a:xfrm>
          <a:off x="15490031" y="309563"/>
          <a:ext cx="1144770" cy="13649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55764</xdr:colOff>
      <xdr:row>6</xdr:row>
      <xdr:rowOff>67368</xdr:rowOff>
    </xdr:from>
    <xdr:to>
      <xdr:col>9</xdr:col>
      <xdr:colOff>817417</xdr:colOff>
      <xdr:row>18</xdr:row>
      <xdr:rowOff>97712</xdr:rowOff>
    </xdr:to>
    <xdr:pic>
      <xdr:nvPicPr>
        <xdr:cNvPr id="2" name="Imagen 1">
          <a:extLst>
            <a:ext uri="{FF2B5EF4-FFF2-40B4-BE49-F238E27FC236}">
              <a16:creationId xmlns:a16="http://schemas.microsoft.com/office/drawing/2014/main" id="{E7E20B5E-0778-4B18-A5D8-0E3EA4FF1379}"/>
            </a:ext>
          </a:extLst>
        </xdr:cNvPr>
        <xdr:cNvPicPr>
          <a:picLocks noChangeAspect="1"/>
        </xdr:cNvPicPr>
      </xdr:nvPicPr>
      <xdr:blipFill>
        <a:blip xmlns:r="http://schemas.openxmlformats.org/officeDocument/2006/relationships" r:embed="rId1"/>
        <a:stretch>
          <a:fillRect/>
        </a:stretch>
      </xdr:blipFill>
      <xdr:spPr>
        <a:xfrm>
          <a:off x="6740582" y="3046095"/>
          <a:ext cx="6145530" cy="33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9B325DEE-185C-4228-A856-2A018DE80981}"/>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1</xdr:row>
      <xdr:rowOff>1364932</xdr:rowOff>
    </xdr:to>
    <xdr:pic>
      <xdr:nvPicPr>
        <xdr:cNvPr id="4" name="Imagen 3">
          <a:hlinkClick xmlns:r="http://schemas.openxmlformats.org/officeDocument/2006/relationships" r:id="rId2"/>
          <a:extLst>
            <a:ext uri="{FF2B5EF4-FFF2-40B4-BE49-F238E27FC236}">
              <a16:creationId xmlns:a16="http://schemas.microsoft.com/office/drawing/2014/main" id="{86D93753-CF2A-4248-A097-6F22CD62EB37}"/>
            </a:ext>
          </a:extLst>
        </xdr:cNvPr>
        <xdr:cNvPicPr>
          <a:picLocks noChangeAspect="1"/>
        </xdr:cNvPicPr>
      </xdr:nvPicPr>
      <xdr:blipFill>
        <a:blip xmlns:r="http://schemas.openxmlformats.org/officeDocument/2006/relationships" r:embed="rId3"/>
        <a:stretch>
          <a:fillRect/>
        </a:stretch>
      </xdr:blipFill>
      <xdr:spPr>
        <a:xfrm>
          <a:off x="16121063" y="309563"/>
          <a:ext cx="1144770" cy="1364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FC50D9CD-F061-4FAA-A724-FD41965F8AA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5BDF4E97-7D59-4FDA-8BFE-3F82F61C4B0A}"/>
            </a:ext>
          </a:extLst>
        </xdr:cNvPr>
        <xdr:cNvPicPr>
          <a:picLocks noChangeAspect="1"/>
        </xdr:cNvPicPr>
      </xdr:nvPicPr>
      <xdr:blipFill>
        <a:blip xmlns:r="http://schemas.openxmlformats.org/officeDocument/2006/relationships" r:embed="rId3"/>
        <a:stretch>
          <a:fillRect/>
        </a:stretch>
      </xdr:blipFill>
      <xdr:spPr>
        <a:xfrm>
          <a:off x="15787688" y="309563"/>
          <a:ext cx="1144770" cy="1364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41B6D347-6708-4068-A671-E397DC07246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089EB62A-5396-4619-A6E6-95B4A66E5AC7}"/>
            </a:ext>
          </a:extLst>
        </xdr:cNvPr>
        <xdr:cNvPicPr>
          <a:picLocks noChangeAspect="1"/>
        </xdr:cNvPicPr>
      </xdr:nvPicPr>
      <xdr:blipFill>
        <a:blip xmlns:r="http://schemas.openxmlformats.org/officeDocument/2006/relationships" r:embed="rId3"/>
        <a:stretch>
          <a:fillRect/>
        </a:stretch>
      </xdr:blipFill>
      <xdr:spPr>
        <a:xfrm>
          <a:off x="15621000" y="309563"/>
          <a:ext cx="1144770" cy="13649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D80F27EC-82D1-4664-A32B-D8317C110579}"/>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EEDA13F4-BE7B-4CDB-87C2-B40D5D166A1A}"/>
            </a:ext>
          </a:extLst>
        </xdr:cNvPr>
        <xdr:cNvPicPr>
          <a:picLocks noChangeAspect="1"/>
        </xdr:cNvPicPr>
      </xdr:nvPicPr>
      <xdr:blipFill>
        <a:blip xmlns:r="http://schemas.openxmlformats.org/officeDocument/2006/relationships" r:embed="rId3"/>
        <a:stretch>
          <a:fillRect/>
        </a:stretch>
      </xdr:blipFill>
      <xdr:spPr>
        <a:xfrm>
          <a:off x="16085344" y="309563"/>
          <a:ext cx="1144770" cy="13649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A38F163-13A8-4BFA-9364-FAE4858F30A7}"/>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CE67F283-CD36-4F1B-8F54-76A075E1C411}"/>
            </a:ext>
          </a:extLst>
        </xdr:cNvPr>
        <xdr:cNvPicPr>
          <a:picLocks noChangeAspect="1"/>
        </xdr:cNvPicPr>
      </xdr:nvPicPr>
      <xdr:blipFill>
        <a:blip xmlns:r="http://schemas.openxmlformats.org/officeDocument/2006/relationships" r:embed="rId3"/>
        <a:stretch>
          <a:fillRect/>
        </a:stretch>
      </xdr:blipFill>
      <xdr:spPr>
        <a:xfrm>
          <a:off x="15597188" y="309563"/>
          <a:ext cx="1144770" cy="13649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A70B3D1-679A-45D6-81CF-3837C0B7C445}"/>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7A4FFFE6-0C8A-404F-8B00-95694601A91D}"/>
            </a:ext>
          </a:extLst>
        </xdr:cNvPr>
        <xdr:cNvPicPr>
          <a:picLocks noChangeAspect="1"/>
        </xdr:cNvPicPr>
      </xdr:nvPicPr>
      <xdr:blipFill>
        <a:blip xmlns:r="http://schemas.openxmlformats.org/officeDocument/2006/relationships" r:embed="rId3"/>
        <a:stretch>
          <a:fillRect/>
        </a:stretch>
      </xdr:blipFill>
      <xdr:spPr>
        <a:xfrm>
          <a:off x="16037719" y="309563"/>
          <a:ext cx="1144770" cy="13649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CA4CFD6B-B021-46C7-99E0-7F1B64FD962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37BE07AB-CD0E-45CD-B7FC-F09E53389967}"/>
            </a:ext>
          </a:extLst>
        </xdr:cNvPr>
        <xdr:cNvPicPr>
          <a:picLocks noChangeAspect="1"/>
        </xdr:cNvPicPr>
      </xdr:nvPicPr>
      <xdr:blipFill>
        <a:blip xmlns:r="http://schemas.openxmlformats.org/officeDocument/2006/relationships" r:embed="rId3"/>
        <a:stretch>
          <a:fillRect/>
        </a:stretch>
      </xdr:blipFill>
      <xdr:spPr>
        <a:xfrm>
          <a:off x="16085344" y="309563"/>
          <a:ext cx="1144770" cy="13649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85DF8F72-A169-4D3B-88DC-D703942DFAC8}"/>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8C11142A-E5D6-47AC-98C3-3EC3BEA078B0}"/>
            </a:ext>
          </a:extLst>
        </xdr:cNvPr>
        <xdr:cNvPicPr>
          <a:picLocks noChangeAspect="1"/>
        </xdr:cNvPicPr>
      </xdr:nvPicPr>
      <xdr:blipFill>
        <a:blip xmlns:r="http://schemas.openxmlformats.org/officeDocument/2006/relationships" r:embed="rId3"/>
        <a:stretch>
          <a:fillRect/>
        </a:stretch>
      </xdr:blipFill>
      <xdr:spPr>
        <a:xfrm>
          <a:off x="15918656" y="309563"/>
          <a:ext cx="1144770" cy="1364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935a27ea01e0055/Documentos/AND/RIESGOS%20DE%20CORRUPCI&#211;N/RIESGOS%202024/RIESGOS%20DE%20CORRUPCI&#211;N%202025-SSC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935a27ea01e0055/Documentos/AND/RIESGOS%20DE%20CORRUPCI&#211;N/RIESGOS%202024/RIESGOS%20DE%20CORRUPCI&#211;N%202025-Seguridad%20y%20privacidad%20de%20la%20informaci&#243;n-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935a27ea01e0055/Documentos/AND/RIESGOS%20DE%20CORRUPCI&#211;N/RIESGOS%202024/RIESGOS%20DE%20CORRUPCI&#211;N%202025%20SUB.%20SOLUCIONES%20Y%20SERVICIOSERVICIOS%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935a27ea01e0055/Documentos/AND/RIESGOS%20DE%20CORRUPCI&#211;N/RIESGOS%202024/RIESGOS%20DE%20CORRUPCI&#211;N%202025-SA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935a27ea01e0055/Documentos/AND/RIESGOS%20DE%20CORRUPCI&#211;N/RIESGOS%202024/RIESGOS%20DE%20CORRUPCI&#211;N%202025-CT.J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Seguridad y Privacidad de la In"/>
      <sheetName val="IMPACTO DE CORRUPCIÓN"/>
      <sheetName val="Direccionamiento estratègico"/>
      <sheetName val="Prestación de Servicios Ciudada"/>
      <sheetName val="Seguimiento, medición, Evaluaci"/>
      <sheetName val="Articulación de servicios Ciuda"/>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Gestiòn TI"/>
      <sheetName val="Comunicación Estratégica"/>
      <sheetName val="MATRIZ DE CALIFICACIÓN"/>
      <sheetName val="Evaluación Diseño Control"/>
      <sheetName val="Evalua Control"/>
      <sheetName val="Listas Nue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8"/>
      <sheetData sheetId="19">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2">
          <cell r="L12" t="str">
            <v>No se ha presentado en los ultimos 5 años.</v>
          </cell>
          <cell r="M12" t="str">
            <v>Rara vez</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Seguridad y Privacidad de la In"/>
      <sheetName val="Prestación de Servicios Ciudada"/>
      <sheetName val="Seguimiento, medición, Evaluaci"/>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MATRIZ DE CALIFICACIÓN"/>
      <sheetName val="Evaluación Diseño Control"/>
      <sheetName val="Evalua Control"/>
      <sheetName val="IMPACTO DE CORRUP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row>
        <row r="7">
          <cell r="X7" t="str">
            <v>MODERADOMODERADO</v>
          </cell>
          <cell r="Y7" t="str">
            <v>MODERADO</v>
          </cell>
          <cell r="Z7" t="str">
            <v>Si</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16"/>
      <sheetData sheetId="17">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MPACTO DE CORRUPCIÓN"/>
      <sheetName val="Seguridad y Privacidad de la In"/>
      <sheetName val="Prestación de Servicios Ciudada"/>
      <sheetName val="Seguimiento, medición, Evaluaci"/>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MATRIZ DE CALIFICACIÓN"/>
      <sheetName val="Evaluación Diseño Control"/>
      <sheetName val="Evalua 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17"/>
      <sheetData sheetId="18">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Seguridad y Privacidad de la In"/>
      <sheetName val="IMPACTO DE CORRUPCIÓN"/>
      <sheetName val="Direccionamiento estratègico"/>
      <sheetName val="Prestación de Servicios Ciudada"/>
      <sheetName val="Seguimiento, medición, Evaluaci"/>
      <sheetName val="Articulación de servicios Ciuda"/>
      <sheetName val="Gestión de Grupos de Interes "/>
      <sheetName val="Gestión de Talento Humano"/>
      <sheetName val="Gestión Contractual"/>
      <sheetName val="Gestión Jurídica "/>
      <sheetName val="Gestión Financiera "/>
      <sheetName val="Gestión Documental"/>
      <sheetName val="Gestión Administrativa"/>
      <sheetName val="Gestión de proyectos de Ciencia"/>
      <sheetName val="Gestiòn TI"/>
      <sheetName val="Comunicación Estratégica"/>
      <sheetName val="MATRIZ DE CALIFICACIÓN"/>
      <sheetName val="Evaluación Diseño Control"/>
      <sheetName val="Evalua Control"/>
      <sheetName val="Listas Nue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9"/>
      <sheetData sheetId="20">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MPACTO DE CORRUPCIÓN"/>
      <sheetName val="Gestión Contractual"/>
      <sheetName val="Gestión Jurídica "/>
      <sheetName val="Listas Nuevas"/>
      <sheetName val="MATRIZ DE CALIFICACIÓN"/>
      <sheetName val="Evaluación Diseño Control"/>
      <sheetName val="Evalua Control"/>
    </sheetNames>
    <sheetDataSet>
      <sheetData sheetId="0"/>
      <sheetData sheetId="1"/>
      <sheetData sheetId="2"/>
      <sheetData sheetId="3"/>
      <sheetData sheetId="4">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5"/>
      <sheetData sheetId="6">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Luisa Fernanda  Quintero Ramírez" id="{A0347FCA-D11A-463E-A389-4D9B870E0768}" userId="S::luisa.quintero@and.gov.co::0c47d815-41ae-4535-8764-6650959ec139"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8" dT="2025-08-29T16:40:21.97" personId="{A0347FCA-D11A-463E-A389-4D9B870E0768}" id="{C358FDE8-D0C7-47FD-8DFD-44E586E8A6B2}">
    <text>verificar la periodicidad del seguimiento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C423-2A1D-4B1E-A5B6-E99B9DEB72E0}">
  <sheetPr>
    <tabColor theme="8" tint="-0.499984740745262"/>
  </sheetPr>
  <dimension ref="A1:AZ16"/>
  <sheetViews>
    <sheetView topLeftCell="A8" zoomScale="80" zoomScaleNormal="80" workbookViewId="0">
      <selection activeCell="D8" sqref="D8"/>
    </sheetView>
  </sheetViews>
  <sheetFormatPr baseColWidth="10" defaultColWidth="10.7265625" defaultRowHeight="54" customHeight="1" x14ac:dyDescent="0.35"/>
  <cols>
    <col min="1" max="1" width="13.4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thickBot="1" x14ac:dyDescent="0.4">
      <c r="B2" s="155" t="s">
        <v>0</v>
      </c>
    </row>
    <row r="3" spans="1:52" ht="36" customHeight="1" thickBot="1" x14ac:dyDescent="0.55000000000000004">
      <c r="A3" s="130"/>
      <c r="B3" s="132" t="s">
        <v>1</v>
      </c>
      <c r="C3" s="229" t="s">
        <v>2</v>
      </c>
      <c r="D3" s="229"/>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row>
    <row r="4" spans="1:52" ht="18.75" customHeight="1" thickBot="1" x14ac:dyDescent="0.4">
      <c r="A4" s="76"/>
      <c r="B4" s="76"/>
      <c r="C4" s="76"/>
    </row>
    <row r="5" spans="1:52" ht="66.75" customHeight="1" thickBot="1" x14ac:dyDescent="0.4">
      <c r="A5" s="230"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30"/>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3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52" customHeight="1" x14ac:dyDescent="0.35">
      <c r="A8" s="154" t="s">
        <v>63</v>
      </c>
      <c r="B8" s="88" t="s">
        <v>64</v>
      </c>
      <c r="C8" s="88" t="s">
        <v>65</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69</v>
      </c>
      <c r="K8" s="80" t="s">
        <v>70</v>
      </c>
      <c r="L8" s="80" t="s">
        <v>71</v>
      </c>
      <c r="M8" s="80" t="s">
        <v>72</v>
      </c>
      <c r="N8" s="92" t="s">
        <v>73</v>
      </c>
      <c r="O8" s="80" t="s">
        <v>74</v>
      </c>
      <c r="P8" s="93" t="s">
        <v>75</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83</v>
      </c>
      <c r="AA8" s="83" t="e">
        <f>VLOOKUP(CONCATENATE($Y8,$Z8),'Listas Nuevas'!$X$3:$Z$11,2,0)</f>
        <v>#REF!</v>
      </c>
      <c r="AB8" s="83" t="e">
        <f t="shared" ref="AB8" si="2">IF($AA8="FUERTE",100,IF($AA8="MODERADO",50,0))</f>
        <v>#REF!</v>
      </c>
      <c r="AC8" s="85" t="e">
        <f>VLOOKUP(CONCATENATE($Y8,$Z8),'Listas Nuevas'!$X$3:$Z$11,3,0)</f>
        <v>#REF!</v>
      </c>
      <c r="AD8" s="86" t="s">
        <v>83</v>
      </c>
      <c r="AE8" s="80" t="s">
        <v>84</v>
      </c>
      <c r="AF8" s="83">
        <v>1</v>
      </c>
      <c r="AG8" s="83" t="e" vm="1">
        <v>#VALUE!</v>
      </c>
      <c r="AH8" s="84" t="s">
        <v>85</v>
      </c>
      <c r="AI8" s="163" t="str">
        <f t="shared" ref="AI8" si="3">F8</f>
        <v>Catastrófico</v>
      </c>
      <c r="AJ8" s="163" t="str">
        <f t="shared" ref="AJ8" si="4">_xlfn.CONCAT(AH8,AI8)</f>
        <v>1. Rara vezCatastrófico</v>
      </c>
      <c r="AK8" s="83" t="str">
        <f>IFERROR(VLOOKUP(AJ8,'Listas Nuevas'!$F$39:$G$53,2,0)," ")</f>
        <v>Extremo</v>
      </c>
      <c r="AL8" s="124" t="s">
        <v>86</v>
      </c>
      <c r="AM8" s="101" t="s">
        <v>87</v>
      </c>
      <c r="AN8" s="166" t="s">
        <v>88</v>
      </c>
      <c r="AO8" s="160" t="s">
        <v>89</v>
      </c>
      <c r="AP8" s="97"/>
      <c r="AQ8" s="97"/>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row>
    <row r="13" spans="1:52" ht="54" customHeight="1" x14ac:dyDescent="0.35">
      <c r="A13" s="135"/>
      <c r="B13" s="226"/>
      <c r="C13" s="227"/>
      <c r="D13" s="228"/>
    </row>
    <row r="14" spans="1:52" ht="54" customHeight="1" x14ac:dyDescent="0.35">
      <c r="A14" s="121"/>
      <c r="B14" s="215"/>
      <c r="C14" s="216"/>
      <c r="D14" s="217"/>
    </row>
    <row r="15" spans="1:52" ht="54" customHeight="1" x14ac:dyDescent="0.35">
      <c r="A15" s="121"/>
      <c r="B15" s="215"/>
      <c r="C15" s="216"/>
      <c r="D15" s="217"/>
    </row>
    <row r="16" spans="1:52" ht="54" customHeight="1" x14ac:dyDescent="0.35">
      <c r="A16" s="121"/>
      <c r="B16" s="215"/>
      <c r="C16" s="216"/>
      <c r="D16" s="217"/>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336" priority="1">
      <formula>$E8="Casi seguro"</formula>
    </cfRule>
    <cfRule type="expression" dxfId="335" priority="2">
      <formula>$E8="Probable"</formula>
    </cfRule>
    <cfRule type="expression" dxfId="334" priority="3">
      <formula>$E8="Improbable"</formula>
    </cfRule>
    <cfRule type="expression" dxfId="333" priority="4">
      <formula>$E8="Rara vez"</formula>
    </cfRule>
    <cfRule type="expression" dxfId="332" priority="5">
      <formula>$E8="Posible"</formula>
    </cfRule>
  </conditionalFormatting>
  <conditionalFormatting sqref="F8">
    <cfRule type="expression" dxfId="331" priority="6">
      <formula>$F8="Moderado"</formula>
    </cfRule>
    <cfRule type="expression" dxfId="330" priority="7">
      <formula>$F8="Catastrófico"</formula>
    </cfRule>
    <cfRule type="expression" dxfId="329" priority="8">
      <formula>$F8="Mayor"</formula>
    </cfRule>
  </conditionalFormatting>
  <conditionalFormatting sqref="H8">
    <cfRule type="expression" dxfId="328" priority="9">
      <formula>$H8="Moderado"</formula>
    </cfRule>
    <cfRule type="expression" dxfId="327" priority="10">
      <formula>$H8="Alto"</formula>
    </cfRule>
    <cfRule type="expression" dxfId="326"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325" priority="13">
      <formula>$AK8="Extremo"</formula>
    </cfRule>
    <cfRule type="expression" dxfId="324" priority="14">
      <formula>$AK8="Alto"</formula>
    </cfRule>
    <cfRule type="expression" dxfId="323" priority="15">
      <formula>$AK8="Moderado"</formula>
    </cfRule>
    <cfRule type="containsText" dxfId="322" priority="30" operator="containsText" text="BAJA">
      <formula>NOT(ISERROR(SEARCH("BAJA",AK8)))</formula>
    </cfRule>
    <cfRule type="containsText" dxfId="321" priority="31" operator="containsText" text="EXTREMA">
      <formula>NOT(ISERROR(SEARCH("EXTREMA",AK8)))</formula>
    </cfRule>
    <cfRule type="containsText" dxfId="320" priority="32" operator="containsText" text="ALTA">
      <formula>NOT(ISERROR(SEARCH("ALTA",AK8)))</formula>
    </cfRule>
    <cfRule type="containsText" dxfId="319" priority="33" operator="containsText" text="MODERADA">
      <formula>NOT(ISERROR(SEARCH("MODERADA",AK8)))</formula>
    </cfRule>
  </conditionalFormatting>
  <conditionalFormatting sqref="AM8">
    <cfRule type="expression" dxfId="318" priority="35">
      <formula>$AC8&lt;&gt;"Si"</formula>
    </cfRule>
  </conditionalFormatting>
  <conditionalFormatting sqref="AP8:AQ8">
    <cfRule type="expression" dxfId="317" priority="28">
      <formula>$AC8&lt;&gt;"Si"</formula>
    </cfRule>
  </conditionalFormatting>
  <dataValidations count="2">
    <dataValidation type="list" allowBlank="1" showInputMessage="1" showErrorMessage="1" sqref="I8" xr:uid="{0BCAFBAD-9856-4B20-B658-C15716F7D254}">
      <formula1>TIPO_CONTROL</formula1>
    </dataValidation>
    <dataValidation type="list" allowBlank="1" showInputMessage="1" showErrorMessage="1" sqref="Z8 AD8" xr:uid="{DDE81B63-0CA2-4CC9-8524-AD8CF41111DB}">
      <formula1>EJECUCIÓN</formula1>
    </dataValidation>
  </dataValidations>
  <hyperlinks>
    <hyperlink ref="F7" location="'IMPACTO DE CORRUPCIÓN'!A1" display="IMPACTO" xr:uid="{976E4024-AFC6-4F7E-94A9-84EBE826C600}"/>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D8BBAC1-6C58-4CD4-9060-D0CD9B1E5F41}">
          <x14:formula1>
            <xm:f>'Listas Nuevas'!$C$27:$C$29</xm:f>
          </x14:formula1>
          <xm:sqref>F12 F8</xm:sqref>
        </x14:dataValidation>
        <x14:dataValidation type="list" allowBlank="1" showInputMessage="1" showErrorMessage="1" xr:uid="{1E60BF4A-94A2-4427-B8AD-D3FD25C35B0A}">
          <x14:formula1>
            <xm:f>'Listas Nuevas'!$L$12:$L$21</xm:f>
          </x14:formula1>
          <xm:sqref>D8</xm:sqref>
        </x14:dataValidation>
        <x14:dataValidation type="list" allowBlank="1" showInputMessage="1" showErrorMessage="1" xr:uid="{BDD05DF1-6F66-49F8-A7FF-D4D64593262A}">
          <x14:formula1>
            <xm:f>'Listas Nuevas'!$I$26:$I$28</xm:f>
          </x14:formula1>
          <xm:sqref>AL8</xm:sqref>
        </x14:dataValidation>
        <x14:dataValidation type="list" allowBlank="1" showInputMessage="1" showErrorMessage="1" xr:uid="{C1715472-F901-4F2E-AC44-3DC5A8F8D290}">
          <x14:formula1>
            <xm:f>'Listas Nuevas'!$N$2:$N$6</xm:f>
          </x14:formula1>
          <xm:sqref>AH8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CA41-197B-469E-9906-0C054252C7DE}">
  <sheetPr>
    <tabColor theme="8" tint="-0.499984740745262"/>
  </sheetPr>
  <dimension ref="A1:AZ15"/>
  <sheetViews>
    <sheetView topLeftCell="A7" zoomScale="80" zoomScaleNormal="80" workbookViewId="0">
      <selection activeCell="A9" sqref="A9"/>
    </sheetView>
  </sheetViews>
  <sheetFormatPr baseColWidth="10" defaultColWidth="10.7265625" defaultRowHeight="54" customHeight="1" x14ac:dyDescent="0.35"/>
  <cols>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B3" s="132" t="s">
        <v>326</v>
      </c>
      <c r="C3" s="275" t="s">
        <v>327</v>
      </c>
      <c r="D3" s="276"/>
      <c r="F3" s="133"/>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B4" s="76"/>
      <c r="C4" s="76"/>
    </row>
    <row r="5" spans="1:52" ht="66.75" customHeight="1" thickBot="1" x14ac:dyDescent="0.4">
      <c r="A5" s="274" t="s">
        <v>3</v>
      </c>
      <c r="B5" s="231" t="s">
        <v>4</v>
      </c>
      <c r="C5" s="231"/>
      <c r="D5" s="231"/>
      <c r="E5" s="231"/>
      <c r="F5" s="231"/>
      <c r="G5" s="231"/>
      <c r="H5" s="231"/>
      <c r="I5" s="219"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36</v>
      </c>
      <c r="U6" s="77" t="s">
        <v>14</v>
      </c>
      <c r="V6" s="77" t="s">
        <v>15</v>
      </c>
      <c r="W6" s="77" t="s">
        <v>37</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7"/>
      <c r="B7" s="148" t="s">
        <v>28</v>
      </c>
      <c r="C7" s="148" t="s">
        <v>29</v>
      </c>
      <c r="D7" s="149" t="s">
        <v>30</v>
      </c>
      <c r="E7" s="150" t="s">
        <v>31</v>
      </c>
      <c r="F7" s="151" t="s">
        <v>32</v>
      </c>
      <c r="G7" s="148"/>
      <c r="H7" s="148"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328</v>
      </c>
      <c r="AT7" s="125" t="s">
        <v>329</v>
      </c>
      <c r="AU7" s="125" t="s">
        <v>60</v>
      </c>
      <c r="AV7" s="125" t="s">
        <v>328</v>
      </c>
      <c r="AW7" s="125" t="s">
        <v>329</v>
      </c>
      <c r="AX7" s="125" t="s">
        <v>60</v>
      </c>
      <c r="AY7" s="125" t="s">
        <v>328</v>
      </c>
      <c r="AZ7" s="125" t="s">
        <v>329</v>
      </c>
    </row>
    <row r="8" spans="1:52" s="12" customFormat="1" ht="106.5" customHeight="1" x14ac:dyDescent="0.35">
      <c r="A8" s="136" t="s">
        <v>93</v>
      </c>
      <c r="B8" s="81" t="s">
        <v>94</v>
      </c>
      <c r="C8" s="81" t="s">
        <v>95</v>
      </c>
      <c r="D8" s="89" t="s">
        <v>66</v>
      </c>
      <c r="E8" s="122" t="str">
        <f>VLOOKUP(D8,'Listas Nuevas'!L12:M21,2,0)</f>
        <v>Rara vez</v>
      </c>
      <c r="F8" s="123" t="s">
        <v>96</v>
      </c>
      <c r="G8" s="123" t="str">
        <f>_xlfn.CONCAT(E8:F8)</f>
        <v>Rara vezMayor</v>
      </c>
      <c r="H8" s="83" t="str">
        <f>IFERROR(VLOOKUP(G8,'Listas Nuevas'!$F$22:$G$36,2,0)," ")</f>
        <v>Alto</v>
      </c>
      <c r="I8" s="73" t="s">
        <v>68</v>
      </c>
      <c r="J8" s="81" t="s">
        <v>97</v>
      </c>
      <c r="K8" s="80" t="s">
        <v>98</v>
      </c>
      <c r="L8" s="80" t="s">
        <v>71</v>
      </c>
      <c r="M8" s="80" t="s">
        <v>99</v>
      </c>
      <c r="N8" s="74" t="s">
        <v>100</v>
      </c>
      <c r="O8" s="80" t="s">
        <v>101</v>
      </c>
      <c r="P8" s="207" t="s">
        <v>330</v>
      </c>
      <c r="Q8" s="73" t="s">
        <v>76</v>
      </c>
      <c r="R8" s="73" t="s">
        <v>77</v>
      </c>
      <c r="S8" s="73" t="s">
        <v>78</v>
      </c>
      <c r="T8" s="73" t="s">
        <v>79</v>
      </c>
      <c r="U8" s="73" t="s">
        <v>80</v>
      </c>
      <c r="V8" s="73" t="s">
        <v>81</v>
      </c>
      <c r="W8" s="73" t="s">
        <v>82</v>
      </c>
      <c r="X8" s="83" t="e">
        <f>SUM(IF($Q8=#REF!,15)+IF($R8=#REF!,15)+IF($S8=#REF!,15)+IF($T8=#REF!,15,IF($T8=#REF!,10))+IF($U8=#REF!,15)+IF($V8=#REF!,15)+IF($W8=#REF!,10,IF($W8=#REF!,5)))</f>
        <v>#REF!</v>
      </c>
      <c r="Y8" s="83" t="e">
        <f>IF($X8&gt;95,"FUERTE",IF($X8&gt;85,"MODERADO","DÉBIL"))</f>
        <v>#REF!</v>
      </c>
      <c r="Z8" s="73" t="s">
        <v>103</v>
      </c>
      <c r="AA8" s="83" t="e">
        <f>VLOOKUP(CONCATENATE($Y8,$Z8),'Listas Nuevas'!$X$3:$Z$11,2,0)</f>
        <v>#REF!</v>
      </c>
      <c r="AB8" s="83" t="e">
        <f>IF($AA8="FUERTE",100,IF($AA8="MODERADO",50,0))</f>
        <v>#REF!</v>
      </c>
      <c r="AC8" s="85" t="e">
        <f>VLOOKUP(CONCATENATE($Y8,$Z8),'Listas Nuevas'!$X$3:$Z$11,3,0)</f>
        <v>#REF!</v>
      </c>
      <c r="AD8" s="86" t="s">
        <v>103</v>
      </c>
      <c r="AE8" s="80" t="s">
        <v>84</v>
      </c>
      <c r="AF8" s="83">
        <f>IFERROR(VLOOKUP(CONCATENATE(AD8,AE8),'Listas Nuevas'!$AC$6:$AD$7,2,0),0)</f>
        <v>2</v>
      </c>
      <c r="AG8" s="83" t="e" vm="1">
        <v>#VALUE!</v>
      </c>
      <c r="AH8" s="84" t="s">
        <v>85</v>
      </c>
      <c r="AI8" t="str">
        <f>F8</f>
        <v>Mayor</v>
      </c>
      <c r="AJ8" t="str">
        <f>_xlfn.CONCAT(AH8,AI8)</f>
        <v>1. Rara vezMayor</v>
      </c>
      <c r="AK8" s="83" t="str">
        <f>IFERROR(VLOOKUP(AJ8,'Listas Nuevas'!$F$39:$G$53,2,0)," ")</f>
        <v>Alto</v>
      </c>
      <c r="AL8" s="124" t="s">
        <v>86</v>
      </c>
      <c r="AM8" s="167" t="s">
        <v>104</v>
      </c>
      <c r="AN8" s="16" t="s">
        <v>331</v>
      </c>
      <c r="AO8" s="16" t="s">
        <v>105</v>
      </c>
      <c r="AP8" s="97"/>
      <c r="AQ8" s="159">
        <v>46006</v>
      </c>
      <c r="AR8" s="82"/>
      <c r="AS8" s="82"/>
      <c r="AT8" s="126"/>
      <c r="AU8" s="82"/>
      <c r="AV8" s="82"/>
      <c r="AW8" s="82"/>
      <c r="AX8" s="82"/>
      <c r="AY8" s="82"/>
      <c r="AZ8" s="82"/>
    </row>
    <row r="9" spans="1:52" s="12" customFormat="1" ht="99.75" customHeight="1" x14ac:dyDescent="0.35">
      <c r="A9" s="136" t="s">
        <v>93</v>
      </c>
      <c r="B9" s="165" t="s">
        <v>94</v>
      </c>
      <c r="C9" s="165" t="s">
        <v>332</v>
      </c>
      <c r="D9" s="172" t="s">
        <v>66</v>
      </c>
      <c r="E9" s="122" t="str">
        <f>VLOOKUP(D9,'Listas Nuevas'!L13:M22,2,0)</f>
        <v>Rara vez</v>
      </c>
      <c r="F9" s="123" t="s">
        <v>96</v>
      </c>
      <c r="G9" s="123" t="str">
        <f>_xlfn.CONCAT(E9:F9)</f>
        <v>Rara vezMayor</v>
      </c>
      <c r="H9" s="83" t="str">
        <f>IFERROR(VLOOKUP(G9,'Listas Nuevas'!$F$22:$G$36,2,0)," ")</f>
        <v>Alto</v>
      </c>
      <c r="I9" s="73" t="s">
        <v>68</v>
      </c>
      <c r="J9" s="81" t="s">
        <v>333</v>
      </c>
      <c r="K9" s="80" t="s">
        <v>98</v>
      </c>
      <c r="L9" s="168" t="s">
        <v>145</v>
      </c>
      <c r="M9" s="80" t="s">
        <v>334</v>
      </c>
      <c r="N9" s="74" t="s">
        <v>335</v>
      </c>
      <c r="O9" s="80" t="s">
        <v>336</v>
      </c>
      <c r="P9" s="93" t="s">
        <v>337</v>
      </c>
      <c r="Q9" s="73" t="s">
        <v>76</v>
      </c>
      <c r="R9" s="73" t="s">
        <v>77</v>
      </c>
      <c r="S9" s="73" t="s">
        <v>78</v>
      </c>
      <c r="T9" s="73" t="s">
        <v>79</v>
      </c>
      <c r="U9" s="73" t="s">
        <v>80</v>
      </c>
      <c r="V9" s="73" t="s">
        <v>81</v>
      </c>
      <c r="W9" s="73" t="s">
        <v>82</v>
      </c>
      <c r="X9" s="83" t="e">
        <f>SUM(IF($Q9=#REF!,15)+IF($R9=#REF!,15)+IF($S9=#REF!,15)+IF($T9=#REF!,15,IF($T9=#REF!,10))+IF($U9=#REF!,15)+IF($V9=#REF!,15)+IF($W9=#REF!,10,IF($W9=#REF!,5)))</f>
        <v>#REF!</v>
      </c>
      <c r="Y9" s="83" t="e">
        <f>IF($X9&gt;95,"FUERTE",IF($X9&gt;85,"MODERADO","DÉBIL"))</f>
        <v>#REF!</v>
      </c>
      <c r="Z9" s="73" t="s">
        <v>103</v>
      </c>
      <c r="AA9" s="83" t="e">
        <f>VLOOKUP(CONCATENATE($Y9,$Z9),'Listas Nuevas'!$X$3:$Z$11,2,0)</f>
        <v>#REF!</v>
      </c>
      <c r="AB9" s="83" t="e">
        <f>IF($AA9="FUERTE",100,IF($AA9="MODERADO",50,0))</f>
        <v>#REF!</v>
      </c>
      <c r="AC9" s="85" t="e">
        <f>VLOOKUP(CONCATENATE($Y9,$Z9),'Listas Nuevas'!$X$3:$Z$11,3,0)</f>
        <v>#REF!</v>
      </c>
      <c r="AD9" s="86" t="s">
        <v>103</v>
      </c>
      <c r="AE9" s="80" t="s">
        <v>84</v>
      </c>
      <c r="AF9" s="83">
        <f>IFERROR(VLOOKUP(CONCATENATE(AD9,AE9),'Listas Nuevas'!$AC$6:$AD$7,2,0),0)</f>
        <v>2</v>
      </c>
      <c r="AG9" s="83" t="e" vm="1">
        <v>#VALUE!</v>
      </c>
      <c r="AH9" s="84" t="s">
        <v>85</v>
      </c>
      <c r="AI9" t="str">
        <f t="shared" ref="AI9" si="0">F9</f>
        <v>Mayor</v>
      </c>
      <c r="AJ9" t="str">
        <f t="shared" ref="AJ9" si="1">_xlfn.CONCAT(AH9,AI9)</f>
        <v>1. Rara vezMayor</v>
      </c>
      <c r="AK9" s="83" t="str">
        <f>IFERROR(VLOOKUP(AJ9,'Listas Nuevas'!$F$39:$G$53,2,0)," ")</f>
        <v>Alto</v>
      </c>
      <c r="AL9" s="124" t="s">
        <v>86</v>
      </c>
      <c r="AM9" s="16" t="s">
        <v>338</v>
      </c>
      <c r="AN9" s="16" t="s">
        <v>339</v>
      </c>
      <c r="AO9" s="16" t="s">
        <v>340</v>
      </c>
      <c r="AP9" s="97">
        <v>45454</v>
      </c>
      <c r="AQ9" s="159">
        <v>45646</v>
      </c>
      <c r="AR9" s="82"/>
      <c r="AS9" s="82"/>
      <c r="AT9" s="82"/>
      <c r="AU9" s="82"/>
      <c r="AV9" s="82"/>
      <c r="AW9" s="82"/>
      <c r="AX9" s="82"/>
      <c r="AY9" s="82"/>
      <c r="AZ9" s="82"/>
    </row>
    <row r="11" spans="1:52" ht="54" customHeight="1" x14ac:dyDescent="0.35">
      <c r="A11" s="152" t="s">
        <v>91</v>
      </c>
      <c r="B11" s="223" t="s">
        <v>92</v>
      </c>
      <c r="C11" s="224"/>
      <c r="D11" s="225"/>
      <c r="E11"/>
    </row>
    <row r="12" spans="1:52" ht="132.65" customHeight="1" x14ac:dyDescent="0.35">
      <c r="A12" s="135">
        <v>45450</v>
      </c>
      <c r="B12" s="226" t="s">
        <v>341</v>
      </c>
      <c r="C12" s="227"/>
      <c r="D12" s="228"/>
      <c r="E12"/>
    </row>
    <row r="13" spans="1:52" ht="54" customHeight="1" x14ac:dyDescent="0.35">
      <c r="A13" s="121"/>
      <c r="B13" s="215"/>
      <c r="C13" s="216"/>
      <c r="D13" s="217"/>
      <c r="E13"/>
    </row>
    <row r="14" spans="1:52" ht="54" customHeight="1" x14ac:dyDescent="0.35">
      <c r="A14" s="121"/>
      <c r="B14" s="215"/>
      <c r="C14" s="216"/>
      <c r="D14" s="217"/>
      <c r="E14"/>
    </row>
    <row r="15" spans="1:52" ht="54" customHeight="1" x14ac:dyDescent="0.35">
      <c r="A15" s="121"/>
      <c r="B15" s="215"/>
      <c r="C15" s="216"/>
      <c r="D15" s="217"/>
      <c r="E15"/>
    </row>
  </sheetData>
  <dataConsolidate/>
  <mergeCells count="24">
    <mergeCell ref="A5:A7"/>
    <mergeCell ref="B5:H6"/>
    <mergeCell ref="AU6:AW6"/>
    <mergeCell ref="AX6:AZ6"/>
    <mergeCell ref="AF7:AG7"/>
    <mergeCell ref="C3:D3"/>
    <mergeCell ref="AR5:AZ5"/>
    <mergeCell ref="I6:P6"/>
    <mergeCell ref="Q6:R6"/>
    <mergeCell ref="X6:Y6"/>
    <mergeCell ref="AA6:AB6"/>
    <mergeCell ref="AE6:AF6"/>
    <mergeCell ref="AH6:AK6"/>
    <mergeCell ref="AL6:AQ6"/>
    <mergeCell ref="AR6:AT6"/>
    <mergeCell ref="I5:P5"/>
    <mergeCell ref="Q5:AD5"/>
    <mergeCell ref="AE5:AK5"/>
    <mergeCell ref="AL5:AQ5"/>
    <mergeCell ref="B11:D11"/>
    <mergeCell ref="B12:D12"/>
    <mergeCell ref="B13:D13"/>
    <mergeCell ref="B14:D14"/>
    <mergeCell ref="B15:D15"/>
  </mergeCells>
  <conditionalFormatting sqref="E8:E9">
    <cfRule type="expression" dxfId="104" priority="11">
      <formula>$E8="Casi seguro"</formula>
    </cfRule>
    <cfRule type="expression" dxfId="103" priority="12">
      <formula>$E8="Probable"</formula>
    </cfRule>
    <cfRule type="expression" dxfId="102" priority="13">
      <formula>$E8="Improbable"</formula>
    </cfRule>
    <cfRule type="expression" dxfId="101" priority="14">
      <formula>$E8="Rara vez"</formula>
    </cfRule>
    <cfRule type="expression" dxfId="100" priority="15">
      <formula>$E8="Posible"</formula>
    </cfRule>
  </conditionalFormatting>
  <conditionalFormatting sqref="F8:F9">
    <cfRule type="expression" dxfId="99" priority="8">
      <formula>$F8="Moderado"</formula>
    </cfRule>
    <cfRule type="expression" dxfId="98" priority="9">
      <formula>$F8="Catastrófico"</formula>
    </cfRule>
    <cfRule type="expression" dxfId="97" priority="10">
      <formula>$F8="Mayor"</formula>
    </cfRule>
  </conditionalFormatting>
  <conditionalFormatting sqref="H8:H9">
    <cfRule type="expression" dxfId="96" priority="1">
      <formula>$AK8="Extremo"</formula>
    </cfRule>
    <cfRule type="expression" dxfId="95" priority="2">
      <formula>$AK8="Alto"</formula>
    </cfRule>
    <cfRule type="expression" dxfId="94" priority="3">
      <formula>$AK8="Moderado"</formula>
    </cfRule>
    <cfRule type="containsText" dxfId="93" priority="4" operator="containsText" text="BAJA">
      <formula>NOT(ISERROR(SEARCH("BAJA",H8)))</formula>
    </cfRule>
    <cfRule type="containsText" dxfId="92" priority="5" operator="containsText" text="EXTREMA">
      <formula>NOT(ISERROR(SEARCH("EXTREMA",H8)))</formula>
    </cfRule>
    <cfRule type="containsText" dxfId="91" priority="6" operator="containsText" text="ALTA">
      <formula>NOT(ISERROR(SEARCH("ALTA",H8)))</formula>
    </cfRule>
    <cfRule type="containsText" dxfId="90" priority="7" operator="containsText" text="MODERADA">
      <formula>NOT(ISERROR(SEARCH("MODERADA",H8)))</formula>
    </cfRule>
  </conditionalFormatting>
  <conditionalFormatting sqref="AK8:AK9">
    <cfRule type="expression" dxfId="89" priority="31">
      <formula>$AK8="Extremo"</formula>
    </cfRule>
    <cfRule type="expression" dxfId="88" priority="32">
      <formula>$AK8="Alto"</formula>
    </cfRule>
    <cfRule type="expression" dxfId="87" priority="33">
      <formula>$AK8="Moderado"</formula>
    </cfRule>
    <cfRule type="containsText" dxfId="86" priority="48" operator="containsText" text="BAJA">
      <formula>NOT(ISERROR(SEARCH("BAJA",AK8)))</formula>
    </cfRule>
    <cfRule type="containsText" dxfId="85" priority="49" operator="containsText" text="EXTREMA">
      <formula>NOT(ISERROR(SEARCH("EXTREMA",AK8)))</formula>
    </cfRule>
    <cfRule type="containsText" dxfId="84" priority="50" operator="containsText" text="ALTA">
      <formula>NOT(ISERROR(SEARCH("ALTA",AK8)))</formula>
    </cfRule>
    <cfRule type="containsText" dxfId="83" priority="51" operator="containsText" text="MODERADA">
      <formula>NOT(ISERROR(SEARCH("MODERADA",AK8)))</formula>
    </cfRule>
  </conditionalFormatting>
  <dataValidations count="3">
    <dataValidation type="list" allowBlank="1" showInputMessage="1" showErrorMessage="1" sqref="I8:I9" xr:uid="{BBC3AEA8-4E58-40C7-BE76-FDA9C759CC29}">
      <formula1>TIPO_CONTROL</formula1>
    </dataValidation>
    <dataValidation type="list" allowBlank="1" showInputMessage="1" showErrorMessage="1" sqref="Z8:Z9 AD8:AD9" xr:uid="{D79F73B8-0FB5-4762-B079-06AD5BDE6340}">
      <formula1>EJECUCIÓN</formula1>
    </dataValidation>
    <dataValidation type="list" allowBlank="1" showInputMessage="1" showErrorMessage="1" sqref="Q8:W9" xr:uid="{10E3A600-547B-4090-A6FF-C065FDFA46CA}">
      <formula1>#REF!</formula1>
    </dataValidation>
  </dataValidations>
  <hyperlinks>
    <hyperlink ref="F7" location="'IMPACTO DE CORRUPCIÓN'!A1" display="IMPACTO" xr:uid="{F5C5B910-3344-49AF-BC15-5E5398912D8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E58003F-225B-4247-8AEF-C59CC10E83DD}">
          <x14:formula1>
            <xm:f>'Listas Nuevas'!$I$26:$I$28</xm:f>
          </x14:formula1>
          <xm:sqref>AL8:AL9</xm:sqref>
        </x14:dataValidation>
        <x14:dataValidation type="list" allowBlank="1" showInputMessage="1" showErrorMessage="1" xr:uid="{7E093E85-1351-4D70-80E0-29659B8E6893}">
          <x14:formula1>
            <xm:f>'Listas Nuevas'!$C$27:$C$29</xm:f>
          </x14:formula1>
          <xm:sqref>F8:F10</xm:sqref>
        </x14:dataValidation>
        <x14:dataValidation type="list" allowBlank="1" showInputMessage="1" showErrorMessage="1" xr:uid="{C6536F2D-DC6D-49B6-8745-A84E13885528}">
          <x14:formula1>
            <xm:f>'Listas Nuevas'!$L$12:$L$21</xm:f>
          </x14:formula1>
          <xm:sqref>D8:D10</xm:sqref>
        </x14:dataValidation>
        <x14:dataValidation type="list" allowBlank="1" showInputMessage="1" showErrorMessage="1" xr:uid="{F383C97C-73EF-437A-94CF-F9655B905479}">
          <x14:formula1>
            <xm:f>'Listas Nuevas'!$AC$3:$AD$3</xm:f>
          </x14:formula1>
          <xm:sqref>AE8:AE9</xm:sqref>
        </x14:dataValidation>
        <x14:dataValidation type="list" allowBlank="1" showInputMessage="1" showErrorMessage="1" xr:uid="{FCD8BBB0-A857-41BA-8CB1-4419EA5BC087}">
          <x14:formula1>
            <xm:f>'Listas Nuevas'!$N$2:$N$6</xm:f>
          </x14:formula1>
          <xm:sqref>AH8:AH9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0FA0-E249-43ED-8DD7-2B25ECE365E3}">
  <sheetPr>
    <tabColor theme="8" tint="-0.499984740745262"/>
  </sheetPr>
  <dimension ref="A1:AZ18"/>
  <sheetViews>
    <sheetView topLeftCell="A7" zoomScale="80" zoomScaleNormal="80" workbookViewId="0">
      <selection activeCell="C10" sqref="C10"/>
    </sheetView>
  </sheetViews>
  <sheetFormatPr baseColWidth="10" defaultColWidth="10.7265625" defaultRowHeight="54" customHeight="1" x14ac:dyDescent="0.35"/>
  <cols>
    <col min="1" max="1" width="22.269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342</v>
      </c>
      <c r="C3" s="229" t="s">
        <v>343</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15.5" customHeight="1" x14ac:dyDescent="0.35">
      <c r="A8" s="82" t="s">
        <v>162</v>
      </c>
      <c r="B8" s="88" t="s">
        <v>344</v>
      </c>
      <c r="C8" s="88" t="s">
        <v>164</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165</v>
      </c>
      <c r="K8" s="80" t="s">
        <v>70</v>
      </c>
      <c r="L8" s="80" t="s">
        <v>130</v>
      </c>
      <c r="M8" s="80" t="s">
        <v>166</v>
      </c>
      <c r="N8" s="92" t="s">
        <v>167</v>
      </c>
      <c r="O8" s="80" t="s">
        <v>121</v>
      </c>
      <c r="P8" s="93" t="s">
        <v>345</v>
      </c>
      <c r="Q8" s="73" t="s">
        <v>76</v>
      </c>
      <c r="R8" s="73" t="s">
        <v>77</v>
      </c>
      <c r="S8" s="73" t="s">
        <v>78</v>
      </c>
      <c r="T8" s="73" t="s">
        <v>79</v>
      </c>
      <c r="U8" s="73" t="s">
        <v>80</v>
      </c>
      <c r="V8" s="73" t="s">
        <v>81</v>
      </c>
      <c r="W8" s="73" t="s">
        <v>82</v>
      </c>
      <c r="X8" s="83" t="e">
        <f>SUM(IF($Q8=#REF!,15)+IF($R8=#REF!,15)+IF($S8=#REF!,15)+IF($T8=#REF!,15,IF($T8=#REF!,10))+IF($U8=#REF!,15)+IF($V8=#REF!,15)+IF($W8=#REF!,10,IF($W8=#REF!,5)))</f>
        <v>#REF!</v>
      </c>
      <c r="Y8" s="83" t="e">
        <f t="shared" ref="Y8:Y10" si="1">IF($X8&gt;95,"FUERTE",IF($X8&gt;85,"MODERADO","DÉBIL"))</f>
        <v>#REF!</v>
      </c>
      <c r="Z8" s="73" t="s">
        <v>103</v>
      </c>
      <c r="AA8" s="83" t="e">
        <f>VLOOKUP(CONCATENATE($Y8,$Z8),'Listas Nuevas'!$X$3:$Z$11,2,0)</f>
        <v>#REF!</v>
      </c>
      <c r="AB8" s="83" t="e">
        <f t="shared" ref="AB8:AB10"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t="str">
        <f t="shared" ref="AI8:AI10" si="3">F8</f>
        <v>Catastrófico</v>
      </c>
      <c r="AJ8" t="str">
        <f t="shared" ref="AJ8:AJ10" si="4">_xlfn.CONCAT(AH8,AI8)</f>
        <v>1. Rara vezCatastrófico</v>
      </c>
      <c r="AK8" s="83" t="str">
        <f>IFERROR(VLOOKUP(AJ8,'Listas Nuevas'!$F$39:$G$53,2,0)," ")</f>
        <v>Extremo</v>
      </c>
      <c r="AL8" s="124" t="s">
        <v>86</v>
      </c>
      <c r="AM8" s="165" t="s">
        <v>169</v>
      </c>
      <c r="AN8" s="16"/>
      <c r="AO8" s="16"/>
      <c r="AP8" s="97"/>
      <c r="AQ8" s="97"/>
      <c r="AR8" s="82"/>
      <c r="AS8" s="82"/>
      <c r="AT8" s="82"/>
      <c r="AU8" s="82"/>
      <c r="AV8" s="82"/>
      <c r="AW8" s="82"/>
      <c r="AX8" s="82"/>
      <c r="AY8" s="82"/>
      <c r="AZ8" s="82"/>
    </row>
    <row r="9" spans="1:52" s="12" customFormat="1" ht="160.5" customHeight="1" x14ac:dyDescent="0.35">
      <c r="A9" s="82" t="s">
        <v>162</v>
      </c>
      <c r="B9" s="88" t="s">
        <v>346</v>
      </c>
      <c r="C9" s="88" t="s">
        <v>164</v>
      </c>
      <c r="D9" s="89" t="s">
        <v>66</v>
      </c>
      <c r="E9" s="122" t="str">
        <f>VLOOKUP(D9,'Listas Nuevas'!L13:M22,2,0)</f>
        <v>Rara vez</v>
      </c>
      <c r="F9" s="123" t="s">
        <v>67</v>
      </c>
      <c r="G9" s="123" t="str">
        <f t="shared" ref="G9:G10" si="5">_xlfn.CONCAT(E9,F9)</f>
        <v>Rara vezCatastrófico</v>
      </c>
      <c r="H9" s="123" t="str">
        <f>VLOOKUP(G9,'Listas Nuevas'!$F$22:$G$36,2,0)</f>
        <v>Extremo</v>
      </c>
      <c r="I9" s="73" t="s">
        <v>68</v>
      </c>
      <c r="J9" s="89" t="s">
        <v>172</v>
      </c>
      <c r="K9" s="80" t="s">
        <v>70</v>
      </c>
      <c r="L9" s="80" t="s">
        <v>71</v>
      </c>
      <c r="M9" s="80" t="s">
        <v>173</v>
      </c>
      <c r="N9" s="92" t="s">
        <v>174</v>
      </c>
      <c r="O9" s="80" t="s">
        <v>175</v>
      </c>
      <c r="P9" s="93" t="s">
        <v>347</v>
      </c>
      <c r="Q9" s="73" t="s">
        <v>76</v>
      </c>
      <c r="R9" s="73" t="s">
        <v>77</v>
      </c>
      <c r="S9" s="73" t="s">
        <v>78</v>
      </c>
      <c r="T9" s="73" t="s">
        <v>79</v>
      </c>
      <c r="U9" s="73" t="s">
        <v>80</v>
      </c>
      <c r="V9" s="73" t="s">
        <v>81</v>
      </c>
      <c r="W9" s="73" t="s">
        <v>82</v>
      </c>
      <c r="X9" s="83" t="e">
        <f>SUM(IF($Q9=#REF!,15)+IF($R9=#REF!,15)+IF($S9=#REF!,15)+IF($T9=#REF!,15,IF($T9=#REF!,10))+IF($U9=#REF!,15)+IF($V9=#REF!,15)+IF($W9=#REF!,10,IF($W9=#REF!,5)))</f>
        <v>#REF!</v>
      </c>
      <c r="Y9" s="83" t="e">
        <f t="shared" si="1"/>
        <v>#REF!</v>
      </c>
      <c r="Z9" s="73" t="s">
        <v>103</v>
      </c>
      <c r="AA9" s="83" t="e">
        <f>VLOOKUP(CONCATENATE($Y9,$Z9),'Listas Nuevas'!$X$3:$Z$11,2,0)</f>
        <v>#REF!</v>
      </c>
      <c r="AB9" s="83" t="e">
        <f t="shared" si="2"/>
        <v>#REF!</v>
      </c>
      <c r="AC9" s="85" t="e">
        <f>VLOOKUP(CONCATENATE($Y9,$Z9),'Listas Nuevas'!$X$3:$Z$11,3,0)</f>
        <v>#REF!</v>
      </c>
      <c r="AD9" s="86" t="s">
        <v>103</v>
      </c>
      <c r="AE9" s="80" t="s">
        <v>84</v>
      </c>
      <c r="AF9" s="83">
        <f>IFERROR(VLOOKUP(CONCATENATE(AD9,AE9),'Listas Nuevas'!$AC$6:$AD$7,2,0),0)</f>
        <v>2</v>
      </c>
      <c r="AG9" s="83" t="e" vm="1">
        <v>#VALUE!</v>
      </c>
      <c r="AH9" s="84" t="s">
        <v>85</v>
      </c>
      <c r="AI9" t="str">
        <f t="shared" si="3"/>
        <v>Catastrófico</v>
      </c>
      <c r="AJ9" t="str">
        <f t="shared" si="4"/>
        <v>1. Rara vezCatastrófico</v>
      </c>
      <c r="AK9" s="83" t="str">
        <f>IFERROR(VLOOKUP(AJ9,'Listas Nuevas'!$F$39:$G$53,2,0)," ")</f>
        <v>Extremo</v>
      </c>
      <c r="AL9" s="124" t="s">
        <v>86</v>
      </c>
      <c r="AM9" s="165" t="s">
        <v>177</v>
      </c>
      <c r="AN9" s="16"/>
      <c r="AO9" s="16"/>
      <c r="AP9" s="97"/>
      <c r="AQ9" s="97"/>
      <c r="AR9" s="82"/>
      <c r="AS9" s="82"/>
      <c r="AT9" s="82"/>
      <c r="AU9" s="82"/>
      <c r="AV9" s="82"/>
      <c r="AW9" s="82"/>
      <c r="AX9" s="82"/>
      <c r="AY9" s="82"/>
      <c r="AZ9" s="82"/>
    </row>
    <row r="10" spans="1:52" s="12" customFormat="1" ht="115.5" customHeight="1" x14ac:dyDescent="0.35">
      <c r="A10" s="82" t="s">
        <v>162</v>
      </c>
      <c r="B10" s="88" t="s">
        <v>344</v>
      </c>
      <c r="C10" s="88" t="s">
        <v>164</v>
      </c>
      <c r="D10" s="89" t="s">
        <v>66</v>
      </c>
      <c r="E10" s="122" t="str">
        <f>VLOOKUP(D10,'Listas Nuevas'!L14:M23,2,0)</f>
        <v>Rara vez</v>
      </c>
      <c r="F10" s="123" t="s">
        <v>67</v>
      </c>
      <c r="G10" s="123" t="str">
        <f t="shared" si="5"/>
        <v>Rara vezCatastrófico</v>
      </c>
      <c r="H10" s="123" t="str">
        <f>VLOOKUP(G10,'Listas Nuevas'!$F$22:$G$36,2,0)</f>
        <v>Extremo</v>
      </c>
      <c r="I10" s="73" t="s">
        <v>68</v>
      </c>
      <c r="J10" s="89" t="s">
        <v>178</v>
      </c>
      <c r="K10" s="80" t="s">
        <v>70</v>
      </c>
      <c r="L10" s="80" t="s">
        <v>71</v>
      </c>
      <c r="M10" s="80" t="s">
        <v>179</v>
      </c>
      <c r="N10" s="92" t="s">
        <v>180</v>
      </c>
      <c r="O10" s="80" t="s">
        <v>181</v>
      </c>
      <c r="P10" s="158" t="s">
        <v>182</v>
      </c>
      <c r="Q10" s="73" t="s">
        <v>76</v>
      </c>
      <c r="R10" s="73" t="s">
        <v>77</v>
      </c>
      <c r="S10" s="73" t="s">
        <v>78</v>
      </c>
      <c r="T10" s="73" t="s">
        <v>79</v>
      </c>
      <c r="U10" s="73" t="s">
        <v>80</v>
      </c>
      <c r="V10" s="73" t="s">
        <v>81</v>
      </c>
      <c r="W10" s="73" t="s">
        <v>82</v>
      </c>
      <c r="X10" s="83" t="e">
        <f>SUM(IF($Q10=#REF!,15)+IF($R10=#REF!,15)+IF($S10=#REF!,15)+IF($T10=#REF!,15,IF($T10=#REF!,10))+IF($U10=#REF!,15)+IF($V10=#REF!,15)+IF($W10=#REF!,10,IF($W10=#REF!,5)))</f>
        <v>#REF!</v>
      </c>
      <c r="Y10" s="83" t="e">
        <f t="shared" si="1"/>
        <v>#REF!</v>
      </c>
      <c r="Z10" s="73" t="s">
        <v>103</v>
      </c>
      <c r="AA10" s="83" t="e">
        <f>VLOOKUP(CONCATENATE($Y10,$Z10),'Listas Nuevas'!$X$3:$Z$11,2,0)</f>
        <v>#REF!</v>
      </c>
      <c r="AB10" s="83" t="e">
        <f t="shared" si="2"/>
        <v>#REF!</v>
      </c>
      <c r="AC10" s="85" t="e">
        <f>VLOOKUP(CONCATENATE($Y10,$Z10),'Listas Nuevas'!$X$3:$Z$11,3,0)</f>
        <v>#REF!</v>
      </c>
      <c r="AD10" s="86" t="s">
        <v>103</v>
      </c>
      <c r="AE10" s="80" t="s">
        <v>84</v>
      </c>
      <c r="AF10" s="83">
        <f>IFERROR(VLOOKUP(CONCATENATE(AD10,AE10),'Listas Nuevas'!$AC$6:$AD$7,2,0),0)</f>
        <v>2</v>
      </c>
      <c r="AG10" s="83" t="e" vm="1">
        <v>#VALUE!</v>
      </c>
      <c r="AH10" s="84" t="s">
        <v>85</v>
      </c>
      <c r="AI10" t="str">
        <f t="shared" si="3"/>
        <v>Catastrófico</v>
      </c>
      <c r="AJ10" t="str">
        <f t="shared" si="4"/>
        <v>1. Rara vezCatastrófico</v>
      </c>
      <c r="AK10" s="83" t="str">
        <f>IFERROR(VLOOKUP(AJ10,'Listas Nuevas'!$F$39:$G$53,2,0)," ")</f>
        <v>Extremo</v>
      </c>
      <c r="AL10" s="124" t="s">
        <v>86</v>
      </c>
      <c r="AM10" s="165" t="s">
        <v>183</v>
      </c>
      <c r="AN10" s="16"/>
      <c r="AO10" s="16"/>
      <c r="AP10" s="97"/>
      <c r="AQ10" s="97"/>
      <c r="AR10" s="82"/>
      <c r="AS10" s="82"/>
      <c r="AT10" s="82"/>
      <c r="AU10" s="82"/>
      <c r="AV10" s="82"/>
      <c r="AW10" s="82"/>
      <c r="AX10" s="82"/>
      <c r="AY10" s="82"/>
      <c r="AZ10" s="82"/>
    </row>
    <row r="11" spans="1:52" ht="24" customHeight="1" x14ac:dyDescent="0.35">
      <c r="A11" s="90" t="s">
        <v>90</v>
      </c>
      <c r="B11" s="90" t="s">
        <v>90</v>
      </c>
      <c r="C11" s="90" t="s">
        <v>90</v>
      </c>
      <c r="D11" s="90" t="s">
        <v>90</v>
      </c>
      <c r="E11" s="118" t="s">
        <v>90</v>
      </c>
      <c r="F11" s="115" t="s">
        <v>90</v>
      </c>
      <c r="G11" s="90"/>
      <c r="H11" s="90" t="s">
        <v>90</v>
      </c>
      <c r="I11" s="90" t="s">
        <v>90</v>
      </c>
      <c r="J11" s="90"/>
      <c r="K11" s="90" t="s">
        <v>90</v>
      </c>
      <c r="L11" s="90" t="s">
        <v>90</v>
      </c>
      <c r="M11" s="90" t="s">
        <v>90</v>
      </c>
      <c r="N11" s="90" t="s">
        <v>90</v>
      </c>
      <c r="O11" s="90" t="s">
        <v>90</v>
      </c>
      <c r="P11" s="90" t="s">
        <v>90</v>
      </c>
      <c r="Q11" s="90" t="s">
        <v>90</v>
      </c>
      <c r="R11" s="90" t="s">
        <v>90</v>
      </c>
      <c r="S11" s="90" t="s">
        <v>90</v>
      </c>
      <c r="T11" s="90" t="s">
        <v>90</v>
      </c>
      <c r="U11" s="90" t="s">
        <v>90</v>
      </c>
      <c r="V11" s="90" t="s">
        <v>90</v>
      </c>
      <c r="W11" s="90" t="s">
        <v>90</v>
      </c>
      <c r="X11" s="90" t="s">
        <v>90</v>
      </c>
      <c r="Y11" s="90" t="s">
        <v>90</v>
      </c>
      <c r="Z11" s="90" t="s">
        <v>90</v>
      </c>
      <c r="AA11" s="90" t="s">
        <v>90</v>
      </c>
      <c r="AB11" s="90" t="s">
        <v>90</v>
      </c>
      <c r="AC11" s="90" t="s">
        <v>90</v>
      </c>
      <c r="AD11" s="90" t="s">
        <v>90</v>
      </c>
      <c r="AE11" s="90" t="s">
        <v>90</v>
      </c>
      <c r="AF11" s="90" t="s">
        <v>90</v>
      </c>
      <c r="AG11" s="90"/>
      <c r="AH11" s="90" t="s">
        <v>90</v>
      </c>
      <c r="AI11" s="90" t="s">
        <v>90</v>
      </c>
      <c r="AJ11" s="90"/>
      <c r="AK11" s="90" t="s">
        <v>90</v>
      </c>
      <c r="AL11" s="90" t="s">
        <v>90</v>
      </c>
      <c r="AM11" s="90" t="s">
        <v>90</v>
      </c>
      <c r="AN11" s="90" t="s">
        <v>90</v>
      </c>
      <c r="AO11" s="90" t="s">
        <v>90</v>
      </c>
      <c r="AP11" s="90" t="s">
        <v>90</v>
      </c>
      <c r="AQ11" s="90" t="s">
        <v>90</v>
      </c>
    </row>
    <row r="12" spans="1:52" ht="13.5" customHeight="1" x14ac:dyDescent="0.35">
      <c r="A12" s="91"/>
      <c r="B12" s="91"/>
      <c r="C12" s="91"/>
      <c r="D12" s="91"/>
      <c r="E12" s="119"/>
      <c r="F12" s="116"/>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4"/>
      <c r="AO12" s="95"/>
      <c r="AP12" s="96"/>
      <c r="AQ12" s="96"/>
    </row>
    <row r="13" spans="1:52" ht="54" customHeight="1" x14ac:dyDescent="0.35">
      <c r="A13" s="91"/>
      <c r="B13" s="91"/>
      <c r="C13" s="91"/>
      <c r="D13" s="91"/>
      <c r="E13" s="119"/>
      <c r="F13" s="116"/>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row>
    <row r="14" spans="1:52" ht="54" customHeight="1" x14ac:dyDescent="0.35">
      <c r="A14" s="152" t="s">
        <v>91</v>
      </c>
      <c r="B14" s="223" t="s">
        <v>92</v>
      </c>
      <c r="C14" s="224"/>
      <c r="D14" s="225"/>
      <c r="E14"/>
      <c r="F14"/>
    </row>
    <row r="15" spans="1:52" ht="54" customHeight="1" x14ac:dyDescent="0.35">
      <c r="A15" s="135"/>
      <c r="B15" s="215"/>
      <c r="C15" s="216"/>
      <c r="D15" s="217"/>
      <c r="E15"/>
      <c r="F15"/>
    </row>
    <row r="16" spans="1:52" ht="54" customHeight="1" x14ac:dyDescent="0.35">
      <c r="A16" s="121"/>
      <c r="B16" s="215"/>
      <c r="C16" s="216"/>
      <c r="D16" s="217"/>
      <c r="E16"/>
      <c r="F16"/>
    </row>
    <row r="17" spans="1:6" ht="54" customHeight="1" x14ac:dyDescent="0.35">
      <c r="A17" s="121"/>
      <c r="B17" s="215"/>
      <c r="C17" s="216"/>
      <c r="D17" s="217"/>
      <c r="E17"/>
      <c r="F17"/>
    </row>
    <row r="18" spans="1:6" ht="54" customHeight="1" x14ac:dyDescent="0.35">
      <c r="A18" s="121"/>
      <c r="B18" s="215"/>
      <c r="C18" s="216"/>
      <c r="D18" s="217"/>
      <c r="E18"/>
      <c r="F18"/>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7:D17"/>
    <mergeCell ref="B18:D18"/>
    <mergeCell ref="AE5:AK5"/>
    <mergeCell ref="AL5:AQ5"/>
    <mergeCell ref="B14:D14"/>
    <mergeCell ref="B15:D15"/>
    <mergeCell ref="Q5:AD5"/>
    <mergeCell ref="B16:D16"/>
  </mergeCells>
  <conditionalFormatting sqref="E8:E10">
    <cfRule type="expression" dxfId="82" priority="1">
      <formula>$E8="Casi seguro"</formula>
    </cfRule>
    <cfRule type="expression" dxfId="81" priority="2">
      <formula>$E8="Probable"</formula>
    </cfRule>
    <cfRule type="expression" dxfId="80" priority="3">
      <formula>$E8="Improbable"</formula>
    </cfRule>
    <cfRule type="expression" dxfId="79" priority="4">
      <formula>$E8="Rara vez"</formula>
    </cfRule>
    <cfRule type="expression" dxfId="78" priority="5">
      <formula>$E8="Posible"</formula>
    </cfRule>
  </conditionalFormatting>
  <conditionalFormatting sqref="F8:F10">
    <cfRule type="expression" dxfId="77" priority="6">
      <formula>$F8="Moderado"</formula>
    </cfRule>
    <cfRule type="expression" dxfId="76" priority="7">
      <formula>$F8="Catastrófico"</formula>
    </cfRule>
    <cfRule type="expression" dxfId="75" priority="8">
      <formula>$F8="Mayor"</formula>
    </cfRule>
  </conditionalFormatting>
  <conditionalFormatting sqref="H8:H10">
    <cfRule type="expression" dxfId="74" priority="9">
      <formula>$H8="Moderado"</formula>
    </cfRule>
    <cfRule type="expression" dxfId="73" priority="10">
      <formula>$H8="Alto"</formula>
    </cfRule>
    <cfRule type="expression" dxfId="72" priority="11">
      <formula>$H8="Extremo"</formula>
    </cfRule>
    <cfRule type="colorScale" priority="12">
      <colorScale>
        <cfvo type="min"/>
        <cfvo type="percentile" val="50"/>
        <cfvo type="max"/>
        <color rgb="FFF8696B"/>
        <color rgb="FFFFEB84"/>
        <color rgb="FF63BE7B"/>
      </colorScale>
    </cfRule>
  </conditionalFormatting>
  <conditionalFormatting sqref="AK8:AK10">
    <cfRule type="expression" dxfId="71" priority="13">
      <formula>$AK8="Extremo"</formula>
    </cfRule>
    <cfRule type="expression" dxfId="70" priority="14">
      <formula>$AK8="Alto"</formula>
    </cfRule>
    <cfRule type="expression" dxfId="69" priority="15">
      <formula>$AK8="Moderado"</formula>
    </cfRule>
    <cfRule type="containsText" dxfId="68" priority="30" operator="containsText" text="BAJA">
      <formula>NOT(ISERROR(SEARCH("BAJA",AK8)))</formula>
    </cfRule>
    <cfRule type="containsText" dxfId="67" priority="31" operator="containsText" text="EXTREMA">
      <formula>NOT(ISERROR(SEARCH("EXTREMA",AK8)))</formula>
    </cfRule>
    <cfRule type="containsText" dxfId="66" priority="32" operator="containsText" text="ALTA">
      <formula>NOT(ISERROR(SEARCH("ALTA",AK8)))</formula>
    </cfRule>
    <cfRule type="containsText" dxfId="65" priority="33" operator="containsText" text="MODERADA">
      <formula>NOT(ISERROR(SEARCH("MODERADA",AK8)))</formula>
    </cfRule>
  </conditionalFormatting>
  <dataValidations count="3">
    <dataValidation type="list" allowBlank="1" showInputMessage="1" showErrorMessage="1" sqref="I8:I10" xr:uid="{A4D752D3-1EC8-49E0-883D-4EEFD8283267}">
      <formula1>TIPO_CONTROL</formula1>
    </dataValidation>
    <dataValidation type="list" allowBlank="1" showInputMessage="1" showErrorMessage="1" sqref="Z8:Z10 AD8:AD10" xr:uid="{30DC1E63-5F7F-4973-A405-9E374206D6CE}">
      <formula1>EJECUCIÓN</formula1>
    </dataValidation>
    <dataValidation type="list" allowBlank="1" showInputMessage="1" showErrorMessage="1" sqref="Q8:W10" xr:uid="{BA41B60E-A2CD-4914-BBE4-9366414FC2F2}">
      <formula1>#REF!</formula1>
    </dataValidation>
  </dataValidations>
  <hyperlinks>
    <hyperlink ref="F7" location="'IMPACTO DE CORRUPCIÓN'!A1" display="IMPACTO" xr:uid="{C4193EC4-24A8-4CCC-B7F9-BA603E32D941}"/>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452849C-B183-4472-BE73-5B943C2BBF19}">
          <x14:formula1>
            <xm:f>'Listas Nuevas'!$C$27:$C$29</xm:f>
          </x14:formula1>
          <xm:sqref>F8:F10</xm:sqref>
        </x14:dataValidation>
        <x14:dataValidation type="list" allowBlank="1" showInputMessage="1" showErrorMessage="1" xr:uid="{7A2DA440-344E-433D-880D-9A2D76A8BFDC}">
          <x14:formula1>
            <xm:f>'Listas Nuevas'!$L$12:$L$21</xm:f>
          </x14:formula1>
          <xm:sqref>D8:D10</xm:sqref>
        </x14:dataValidation>
        <x14:dataValidation type="list" allowBlank="1" showInputMessage="1" showErrorMessage="1" xr:uid="{91B4B1A7-2132-42F7-BB7F-5F887CD78295}">
          <x14:formula1>
            <xm:f>'Listas Nuevas'!$AC$3:$AD$3</xm:f>
          </x14:formula1>
          <xm:sqref>AE8:AE10</xm:sqref>
        </x14:dataValidation>
        <x14:dataValidation type="list" allowBlank="1" showInputMessage="1" showErrorMessage="1" xr:uid="{6B28E6B2-0F47-44E8-9466-3748FF980C29}">
          <x14:formula1>
            <xm:f>'Listas Nuevas'!$N$2:$N$6</xm:f>
          </x14:formula1>
          <xm:sqref>AH8:AH10</xm:sqref>
        </x14:dataValidation>
        <x14:dataValidation type="list" allowBlank="1" showInputMessage="1" showErrorMessage="1" xr:uid="{EAD45608-D73B-4639-B7F5-AABA03342798}">
          <x14:formula1>
            <xm:f>'Listas Nuevas'!$I$26:$I$28</xm:f>
          </x14:formula1>
          <xm:sqref>AL8:AL10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74E8-700E-4944-B3B1-EE883E36562E}">
  <sheetPr>
    <tabColor rgb="FF7BEFC3"/>
  </sheetPr>
  <dimension ref="A1:AZ16"/>
  <sheetViews>
    <sheetView topLeftCell="AN7" zoomScaleNormal="100" workbookViewId="0">
      <selection activeCell="AQ9" sqref="AQ9"/>
    </sheetView>
  </sheetViews>
  <sheetFormatPr baseColWidth="10" defaultColWidth="10.7265625" defaultRowHeight="54" customHeight="1" x14ac:dyDescent="0.35"/>
  <cols>
    <col min="1" max="1" width="17.5429687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41.179687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348</v>
      </c>
      <c r="C3" s="229" t="s">
        <v>349</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37.1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76.150000000000006"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350</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53.9" customHeight="1" x14ac:dyDescent="0.35">
      <c r="A8" s="82" t="s">
        <v>114</v>
      </c>
      <c r="B8" s="16" t="s">
        <v>351</v>
      </c>
      <c r="C8" s="16" t="s">
        <v>116</v>
      </c>
      <c r="D8" s="89" t="s">
        <v>66</v>
      </c>
      <c r="E8" s="122" t="str">
        <f>VLOOKUP(D8,'Listas Nuevas'!L12:M21,2,0)</f>
        <v>Rara vez</v>
      </c>
      <c r="F8" s="123" t="s">
        <v>67</v>
      </c>
      <c r="G8" s="123" t="str">
        <f>_xlfn.CONCAT(E8:F8)</f>
        <v>Rara vezCatastrófico</v>
      </c>
      <c r="H8" s="83" t="str">
        <f>IFERROR(VLOOKUP(G8,'Listas Nuevas'!$F$22:$G$36,2,0)," ")</f>
        <v>Extremo</v>
      </c>
      <c r="I8" s="73" t="s">
        <v>68</v>
      </c>
      <c r="J8" s="87" t="s">
        <v>117</v>
      </c>
      <c r="K8" s="80" t="s">
        <v>118</v>
      </c>
      <c r="L8" s="80" t="s">
        <v>71</v>
      </c>
      <c r="M8" s="80" t="s">
        <v>119</v>
      </c>
      <c r="N8" s="156" t="s">
        <v>120</v>
      </c>
      <c r="O8" s="157" t="s">
        <v>121</v>
      </c>
      <c r="P8" s="93" t="s">
        <v>122</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0">IF($X8&gt;95,"FUERTE",IF($X8&gt;85,"MODERADO","DÉBIL"))</f>
        <v>#REF!</v>
      </c>
      <c r="Z8" s="73" t="s">
        <v>83</v>
      </c>
      <c r="AA8" s="83" t="e">
        <f>VLOOKUP(CONCATENATE($Y8,$Z8),'Listas Nuevas'!$X$3:$Z$11,2,0)</f>
        <v>#REF!</v>
      </c>
      <c r="AB8" s="83" t="e">
        <f t="shared" ref="AB8" si="1">IF($AA8="FUERTE",100,IF($AA8="MODERADO",50,0))</f>
        <v>#REF!</v>
      </c>
      <c r="AC8" s="85" t="e">
        <f>VLOOKUP(CONCATENATE($Y8,$Z8),'Listas Nuevas'!$X$3:$Z$11,3,0)</f>
        <v>#REF!</v>
      </c>
      <c r="AD8" s="86" t="s">
        <v>83</v>
      </c>
      <c r="AE8" s="80" t="s">
        <v>84</v>
      </c>
      <c r="AF8" s="83">
        <f>IFERROR(VLOOKUP(CONCATENATE(AD8,AE8),'Listas Nuevas'!$AC$6:$AD$7,2,0),0)</f>
        <v>1</v>
      </c>
      <c r="AG8" s="83" t="e" vm="1">
        <v>#VALUE!</v>
      </c>
      <c r="AH8" s="84" t="s">
        <v>85</v>
      </c>
      <c r="AI8" s="163" t="str">
        <f t="shared" ref="AI8" si="2">F8</f>
        <v>Catastrófico</v>
      </c>
      <c r="AJ8" t="str">
        <f t="shared" ref="AJ8" si="3">_xlfn.CONCAT(AH8,AI8)</f>
        <v>1. Rara vezCatastrófico</v>
      </c>
      <c r="AK8" s="83" t="str">
        <f>IFERROR(VLOOKUP(AJ8,'Listas Nuevas'!$F$39:$G$53,2,0)," ")</f>
        <v>Extremo</v>
      </c>
      <c r="AL8" s="124" t="s">
        <v>86</v>
      </c>
      <c r="AM8" s="162" t="s">
        <v>123</v>
      </c>
      <c r="AN8" s="162" t="s">
        <v>124</v>
      </c>
      <c r="AO8" s="82" t="s">
        <v>125</v>
      </c>
      <c r="AP8" s="164">
        <v>45905</v>
      </c>
      <c r="AQ8" s="164">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c r="E12"/>
      <c r="F12"/>
    </row>
    <row r="13" spans="1:52" ht="90.65" customHeight="1" x14ac:dyDescent="0.35">
      <c r="A13" s="135">
        <v>45415</v>
      </c>
      <c r="B13" s="226" t="s">
        <v>352</v>
      </c>
      <c r="C13" s="227"/>
      <c r="D13" s="228"/>
      <c r="E13"/>
      <c r="F13"/>
    </row>
    <row r="14" spans="1:52" ht="54" customHeight="1" x14ac:dyDescent="0.35">
      <c r="A14" s="121"/>
      <c r="B14" s="215"/>
      <c r="C14" s="216"/>
      <c r="D14" s="217"/>
      <c r="E14"/>
      <c r="F14"/>
    </row>
    <row r="15" spans="1:52" ht="54" customHeight="1" x14ac:dyDescent="0.35">
      <c r="A15" s="121"/>
      <c r="B15" s="215"/>
      <c r="C15" s="216"/>
      <c r="D15" s="217"/>
      <c r="E15"/>
      <c r="F15"/>
    </row>
    <row r="16" spans="1:52" ht="54" customHeight="1" x14ac:dyDescent="0.35">
      <c r="A16" s="121"/>
      <c r="B16" s="215"/>
      <c r="C16" s="216"/>
      <c r="D16" s="217"/>
      <c r="E16"/>
      <c r="F16"/>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64" priority="17">
      <formula>$E8="Casi seguro"</formula>
    </cfRule>
    <cfRule type="expression" dxfId="63" priority="18">
      <formula>$E8="Probable"</formula>
    </cfRule>
    <cfRule type="expression" dxfId="62" priority="19">
      <formula>$E8="Improbable"</formula>
    </cfRule>
    <cfRule type="expression" dxfId="61" priority="20">
      <formula>$E8="Rara vez"</formula>
    </cfRule>
    <cfRule type="expression" dxfId="60" priority="21">
      <formula>$E8="Posible"</formula>
    </cfRule>
  </conditionalFormatting>
  <conditionalFormatting sqref="F8">
    <cfRule type="expression" dxfId="59" priority="14">
      <formula>$F8="Moderado"</formula>
    </cfRule>
    <cfRule type="expression" dxfId="58" priority="15">
      <formula>$F8="Catastrófico"</formula>
    </cfRule>
    <cfRule type="expression" dxfId="57" priority="16">
      <formula>$F8="Mayor"</formula>
    </cfRule>
  </conditionalFormatting>
  <conditionalFormatting sqref="H8">
    <cfRule type="expression" dxfId="56" priority="1">
      <formula>$AK8="Extremo"</formula>
    </cfRule>
    <cfRule type="expression" dxfId="55" priority="2">
      <formula>$AK8="Alto"</formula>
    </cfRule>
    <cfRule type="expression" dxfId="54" priority="3">
      <formula>$AK8="Moderado"</formula>
    </cfRule>
    <cfRule type="containsText" dxfId="53" priority="4" operator="containsText" text="BAJA">
      <formula>NOT(ISERROR(SEARCH("BAJA",H8)))</formula>
    </cfRule>
    <cfRule type="containsText" dxfId="52" priority="5" operator="containsText" text="EXTREMA">
      <formula>NOT(ISERROR(SEARCH("EXTREMA",H8)))</formula>
    </cfRule>
    <cfRule type="containsText" dxfId="51" priority="6" operator="containsText" text="ALTA">
      <formula>NOT(ISERROR(SEARCH("ALTA",H8)))</formula>
    </cfRule>
    <cfRule type="containsText" dxfId="50" priority="7" operator="containsText" text="MODERADA">
      <formula>NOT(ISERROR(SEARCH("MODERADA",H8)))</formula>
    </cfRule>
  </conditionalFormatting>
  <conditionalFormatting sqref="AK8">
    <cfRule type="expression" dxfId="49" priority="8">
      <formula>$AK8="Extremo"</formula>
    </cfRule>
    <cfRule type="expression" dxfId="48" priority="9">
      <formula>$AK8="Alto"</formula>
    </cfRule>
    <cfRule type="expression" dxfId="47" priority="10">
      <formula>$AK8="Moderado"</formula>
    </cfRule>
    <cfRule type="containsText" dxfId="46" priority="25" operator="containsText" text="BAJA">
      <formula>NOT(ISERROR(SEARCH("BAJA",AK8)))</formula>
    </cfRule>
    <cfRule type="containsText" dxfId="45" priority="26" operator="containsText" text="EXTREMA">
      <formula>NOT(ISERROR(SEARCH("EXTREMA",AK8)))</formula>
    </cfRule>
    <cfRule type="containsText" dxfId="44" priority="27" operator="containsText" text="ALTA">
      <formula>NOT(ISERROR(SEARCH("ALTA",AK8)))</formula>
    </cfRule>
    <cfRule type="containsText" dxfId="43" priority="28" operator="containsText" text="MODERADA">
      <formula>NOT(ISERROR(SEARCH("MODERADA",AK8)))</formula>
    </cfRule>
  </conditionalFormatting>
  <conditionalFormatting sqref="AM8:AQ8">
    <cfRule type="expression" dxfId="42" priority="30">
      <formula>$AC8&lt;&gt;"Si"</formula>
    </cfRule>
  </conditionalFormatting>
  <dataValidations count="3">
    <dataValidation type="list" allowBlank="1" showInputMessage="1" showErrorMessage="1" sqref="I8" xr:uid="{656FB658-D45A-418A-81FE-0F465D87E396}">
      <formula1>TIPO_CONTROL</formula1>
    </dataValidation>
    <dataValidation type="list" allowBlank="1" showInputMessage="1" showErrorMessage="1" sqref="Z8 AD8" xr:uid="{1E90CB80-45CF-4C1C-B9D5-4E8A5FDF99BA}">
      <formula1>EJECUCIÓN</formula1>
    </dataValidation>
    <dataValidation type="list" allowBlank="1" showInputMessage="1" showErrorMessage="1" sqref="Q8:W8" xr:uid="{41B42BC2-8494-4DBF-9BC6-B76B01AE1F32}">
      <formula1>#REF!</formula1>
    </dataValidation>
  </dataValidations>
  <hyperlinks>
    <hyperlink ref="F7" location="'IMPACTO DE CORRUPCIÓN'!A1" display="IMPACTO" xr:uid="{89A97F4A-431F-4BCE-85E8-7258ADDA58B9}"/>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EC50964-48F8-4664-9621-EDE7529B2F27}">
          <x14:formula1>
            <xm:f>'Listas Nuevas'!$C$27:$C$29</xm:f>
          </x14:formula1>
          <xm:sqref>F8</xm:sqref>
        </x14:dataValidation>
        <x14:dataValidation type="list" allowBlank="1" showInputMessage="1" showErrorMessage="1" xr:uid="{F8038472-74D8-442F-8030-1644EE9FDC82}">
          <x14:formula1>
            <xm:f>'Listas Nuevas'!$L$12:$L$21</xm:f>
          </x14:formula1>
          <xm:sqref>D8</xm:sqref>
        </x14:dataValidation>
        <x14:dataValidation type="list" allowBlank="1" showInputMessage="1" showErrorMessage="1" xr:uid="{9C2255F9-EA9C-4231-8B16-D0A28593448C}">
          <x14:formula1>
            <xm:f>'Listas Nuevas'!$AC$3:$AD$3</xm:f>
          </x14:formula1>
          <xm:sqref>AE8</xm:sqref>
        </x14:dataValidation>
        <x14:dataValidation type="list" allowBlank="1" showInputMessage="1" showErrorMessage="1" xr:uid="{10225CAB-19B0-4F7C-AF89-FE73175688C5}">
          <x14:formula1>
            <xm:f>'Listas Nuevas'!$N$2:$N$6</xm:f>
          </x14:formula1>
          <xm:sqref>AH8</xm:sqref>
        </x14:dataValidation>
        <x14:dataValidation type="list" allowBlank="1" showInputMessage="1" showErrorMessage="1" xr:uid="{7E0D8866-72CB-4EAD-BF6A-1DE1E40EDD65}">
          <x14:formula1>
            <xm:f>'Listas Nuevas'!$I$26:$I$28</xm:f>
          </x14:formula1>
          <xm:sqref>AL8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770A-6EAB-416E-A344-CF4F4C4932C4}">
  <sheetPr>
    <tabColor theme="8" tint="-0.499984740745262"/>
  </sheetPr>
  <dimension ref="A1:AZ15"/>
  <sheetViews>
    <sheetView zoomScale="80" zoomScaleNormal="80" workbookViewId="0"/>
  </sheetViews>
  <sheetFormatPr baseColWidth="10" defaultColWidth="10.7265625" defaultRowHeight="54" customHeight="1" x14ac:dyDescent="0.35"/>
  <cols>
    <col min="1" max="1" width="11" bestFit="1"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76.150000000000006" customHeight="1" x14ac:dyDescent="0.35">
      <c r="B2" s="155" t="s">
        <v>0</v>
      </c>
    </row>
    <row r="3" spans="1:52" ht="51.65" customHeight="1" x14ac:dyDescent="0.5">
      <c r="B3" s="132" t="s">
        <v>353</v>
      </c>
      <c r="C3" s="229" t="s">
        <v>354</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B4" s="76"/>
      <c r="C4" s="76"/>
    </row>
    <row r="5" spans="1:52" ht="66.7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38"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75.5" customHeight="1" x14ac:dyDescent="0.35">
      <c r="A8" s="82" t="s">
        <v>139</v>
      </c>
      <c r="B8" s="16" t="s">
        <v>355</v>
      </c>
      <c r="C8" s="16" t="s">
        <v>141</v>
      </c>
      <c r="D8" s="89" t="s">
        <v>66</v>
      </c>
      <c r="E8" s="122" t="str">
        <f>VLOOKUP(D8,'Listas Nuevas'!L12:M21,2,0)</f>
        <v>Rara vez</v>
      </c>
      <c r="F8" s="123" t="s">
        <v>96</v>
      </c>
      <c r="G8" s="123" t="str">
        <f>_xlfn.CONCAT(E8:F8)</f>
        <v>Rara vezMayor</v>
      </c>
      <c r="H8" s="83" t="str">
        <f>IFERROR(VLOOKUP(G8,'Listas Nuevas'!$F$22:$G$36,2,0)," ")</f>
        <v>Alto</v>
      </c>
      <c r="I8" s="73" t="s">
        <v>68</v>
      </c>
      <c r="J8" s="87" t="s">
        <v>356</v>
      </c>
      <c r="K8" s="80" t="s">
        <v>357</v>
      </c>
      <c r="L8" s="80" t="s">
        <v>145</v>
      </c>
      <c r="M8" s="80" t="s">
        <v>358</v>
      </c>
      <c r="N8" s="74" t="s">
        <v>359</v>
      </c>
      <c r="O8" s="80" t="s">
        <v>121</v>
      </c>
      <c r="P8" s="158" t="s">
        <v>148</v>
      </c>
      <c r="Q8" s="73" t="s">
        <v>76</v>
      </c>
      <c r="R8" s="73" t="s">
        <v>77</v>
      </c>
      <c r="S8" s="73" t="s">
        <v>78</v>
      </c>
      <c r="T8" s="73" t="s">
        <v>79</v>
      </c>
      <c r="U8" s="73" t="s">
        <v>80</v>
      </c>
      <c r="V8" s="73" t="s">
        <v>81</v>
      </c>
      <c r="W8" s="73" t="s">
        <v>82</v>
      </c>
      <c r="X8" s="83">
        <v>100</v>
      </c>
      <c r="Y8" s="83" t="str">
        <f>IF($X8&gt;95,"FUERTE",IF($X8&gt;85,"MODERADO","DÉBIL"))</f>
        <v>FUERTE</v>
      </c>
      <c r="Z8" s="73" t="s">
        <v>83</v>
      </c>
      <c r="AA8" s="83" t="s">
        <v>83</v>
      </c>
      <c r="AB8" s="83">
        <f>IF($AA8="FUERTE",100,IF($AA8="MODERADO",50,0))</f>
        <v>50</v>
      </c>
      <c r="AC8" s="85" t="s">
        <v>135</v>
      </c>
      <c r="AD8" s="86" t="s">
        <v>83</v>
      </c>
      <c r="AE8" s="80" t="s">
        <v>84</v>
      </c>
      <c r="AF8" s="83">
        <v>1</v>
      </c>
      <c r="AG8" s="83" t="e" vm="1">
        <v>#VALUE!</v>
      </c>
      <c r="AH8" s="84" t="s">
        <v>85</v>
      </c>
      <c r="AI8" t="str">
        <f t="shared" ref="AI8" si="0">F8</f>
        <v>Mayor</v>
      </c>
      <c r="AJ8" t="str">
        <f t="shared" ref="AJ8" si="1">_xlfn.CONCAT(AH8,AI8)</f>
        <v>1. Rara vezMayor</v>
      </c>
      <c r="AK8" s="83" t="str">
        <f>IFERROR(VLOOKUP(AJ8,'Listas Nuevas'!$F$39:$G$53,2,0)," ")</f>
        <v>Alto</v>
      </c>
      <c r="AL8" s="124" t="s">
        <v>86</v>
      </c>
      <c r="AM8" s="81" t="s">
        <v>149</v>
      </c>
      <c r="AN8" s="81" t="s">
        <v>150</v>
      </c>
      <c r="AO8" s="82" t="s">
        <v>151</v>
      </c>
      <c r="AP8" s="97">
        <v>45414</v>
      </c>
      <c r="AQ8" s="97">
        <v>45641</v>
      </c>
      <c r="AR8" s="82"/>
      <c r="AS8" s="82"/>
      <c r="AT8" s="82"/>
      <c r="AU8" s="82"/>
      <c r="AV8" s="82"/>
      <c r="AW8" s="82"/>
      <c r="AX8" s="82"/>
      <c r="AY8" s="82"/>
      <c r="AZ8" s="82"/>
    </row>
    <row r="9" spans="1:52" ht="24" customHeight="1" x14ac:dyDescent="0.35">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1" spans="1:52" ht="54" customHeight="1" x14ac:dyDescent="0.35">
      <c r="A11" s="152" t="s">
        <v>91</v>
      </c>
      <c r="B11" s="223" t="s">
        <v>92</v>
      </c>
      <c r="C11" s="224"/>
      <c r="D11" s="225"/>
      <c r="E11"/>
      <c r="F11"/>
    </row>
    <row r="12" spans="1:52" ht="83.5" customHeight="1" x14ac:dyDescent="0.35">
      <c r="A12" s="135">
        <v>45405</v>
      </c>
      <c r="B12" s="226" t="s">
        <v>360</v>
      </c>
      <c r="C12" s="227"/>
      <c r="D12" s="228"/>
      <c r="E12"/>
      <c r="F12"/>
    </row>
    <row r="13" spans="1:52" ht="54" customHeight="1" x14ac:dyDescent="0.35">
      <c r="A13" s="121"/>
      <c r="B13" s="215"/>
      <c r="C13" s="216"/>
      <c r="D13" s="217"/>
      <c r="E13"/>
      <c r="F13"/>
    </row>
    <row r="14" spans="1:52" ht="54" customHeight="1" x14ac:dyDescent="0.35">
      <c r="A14" s="121"/>
      <c r="B14" s="215"/>
      <c r="C14" s="216"/>
      <c r="D14" s="217"/>
      <c r="E14"/>
      <c r="F14"/>
    </row>
    <row r="15" spans="1:52" ht="54" customHeight="1" x14ac:dyDescent="0.35">
      <c r="A15" s="121"/>
      <c r="B15" s="215"/>
      <c r="C15" s="216"/>
      <c r="D15" s="217"/>
      <c r="E15"/>
      <c r="F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4:D14"/>
    <mergeCell ref="B15:D15"/>
    <mergeCell ref="AE5:AK5"/>
    <mergeCell ref="AL5:AQ5"/>
    <mergeCell ref="B11:D11"/>
    <mergeCell ref="B12:D12"/>
    <mergeCell ref="Q5:AD5"/>
    <mergeCell ref="B13:D13"/>
  </mergeCells>
  <conditionalFormatting sqref="E8">
    <cfRule type="expression" dxfId="41" priority="8">
      <formula>$E8="Casi seguro"</formula>
    </cfRule>
    <cfRule type="expression" dxfId="40" priority="9">
      <formula>$E8="Probable"</formula>
    </cfRule>
    <cfRule type="expression" dxfId="39" priority="10">
      <formula>$E8="Improbable"</formula>
    </cfRule>
    <cfRule type="expression" dxfId="38" priority="11">
      <formula>$E8="Rara vez"</formula>
    </cfRule>
    <cfRule type="expression" dxfId="37" priority="12">
      <formula>$E8="Posible"</formula>
    </cfRule>
  </conditionalFormatting>
  <conditionalFormatting sqref="F8">
    <cfRule type="expression" dxfId="36" priority="19">
      <formula>$F8="Moderado"</formula>
    </cfRule>
    <cfRule type="expression" dxfId="35" priority="20">
      <formula>$F8="Catastrófico"</formula>
    </cfRule>
    <cfRule type="expression" dxfId="34" priority="21">
      <formula>$F8="Mayor"</formula>
    </cfRule>
  </conditionalFormatting>
  <conditionalFormatting sqref="H8">
    <cfRule type="expression" dxfId="33" priority="1">
      <formula>$AK8="Extremo"</formula>
    </cfRule>
    <cfRule type="expression" dxfId="32" priority="2">
      <formula>$AK8="Alto"</formula>
    </cfRule>
    <cfRule type="expression" dxfId="31" priority="3">
      <formula>$AK8="Moderado"</formula>
    </cfRule>
    <cfRule type="containsText" dxfId="30" priority="4" operator="containsText" text="BAJA">
      <formula>NOT(ISERROR(SEARCH("BAJA",H8)))</formula>
    </cfRule>
    <cfRule type="containsText" dxfId="29" priority="5" operator="containsText" text="EXTREMA">
      <formula>NOT(ISERROR(SEARCH("EXTREMA",H8)))</formula>
    </cfRule>
    <cfRule type="containsText" dxfId="28" priority="6" operator="containsText" text="ALTA">
      <formula>NOT(ISERROR(SEARCH("ALTA",H8)))</formula>
    </cfRule>
    <cfRule type="containsText" dxfId="27" priority="7" operator="containsText" text="MODERADA">
      <formula>NOT(ISERROR(SEARCH("MODERADA",H8)))</formula>
    </cfRule>
  </conditionalFormatting>
  <conditionalFormatting sqref="AK8">
    <cfRule type="expression" dxfId="26" priority="13">
      <formula>$AK8="Extremo"</formula>
    </cfRule>
    <cfRule type="expression" dxfId="25" priority="14">
      <formula>$AK8="Alto"</formula>
    </cfRule>
    <cfRule type="expression" dxfId="24" priority="15">
      <formula>$AK8="Moderado"</formula>
    </cfRule>
    <cfRule type="containsText" dxfId="23" priority="30" operator="containsText" text="BAJA">
      <formula>NOT(ISERROR(SEARCH("BAJA",AK8)))</formula>
    </cfRule>
    <cfRule type="containsText" dxfId="22" priority="31" operator="containsText" text="EXTREMA">
      <formula>NOT(ISERROR(SEARCH("EXTREMA",AK8)))</formula>
    </cfRule>
    <cfRule type="containsText" dxfId="21" priority="32" operator="containsText" text="ALTA">
      <formula>NOT(ISERROR(SEARCH("ALTA",AK8)))</formula>
    </cfRule>
    <cfRule type="containsText" dxfId="20" priority="33" operator="containsText" text="MODERADA">
      <formula>NOT(ISERROR(SEARCH("MODERADA",AK8)))</formula>
    </cfRule>
  </conditionalFormatting>
  <conditionalFormatting sqref="AM8:AQ8">
    <cfRule type="expression" dxfId="19" priority="35">
      <formula>$AC8&lt;&gt;"Si"</formula>
    </cfRule>
  </conditionalFormatting>
  <dataValidations count="3">
    <dataValidation type="list" allowBlank="1" showInputMessage="1" showErrorMessage="1" sqref="I8" xr:uid="{66AD306A-3B67-4DAB-B82C-1658F6EC098A}">
      <formula1>TIPO_CONTROL</formula1>
    </dataValidation>
    <dataValidation type="list" allowBlank="1" showInputMessage="1" showErrorMessage="1" sqref="Z8 AD8" xr:uid="{DAAED379-BAEC-4230-A45E-642299DA0C5B}">
      <formula1>EJECUCIÓN</formula1>
    </dataValidation>
    <dataValidation type="list" allowBlank="1" showInputMessage="1" showErrorMessage="1" sqref="Q8:W8" xr:uid="{419A1E38-3605-4568-9548-87DD6583F3D4}">
      <formula1>#REF!</formula1>
    </dataValidation>
  </dataValidations>
  <hyperlinks>
    <hyperlink ref="F7" location="'IMPACTO DE CORRUPCIÓN'!A1" display="IMPACTO" xr:uid="{6DB0989F-45BD-4C81-8D2A-5F7E475E7316}"/>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259D46A-31BB-4338-AA96-1CF87E975363}">
          <x14:formula1>
            <xm:f>'Listas Nuevas'!$C$27:$C$29</xm:f>
          </x14:formula1>
          <xm:sqref>F10 F8</xm:sqref>
        </x14:dataValidation>
        <x14:dataValidation type="list" allowBlank="1" showInputMessage="1" showErrorMessage="1" xr:uid="{9E65AC7F-058C-4956-A27F-7F7DBA6A6D1E}">
          <x14:formula1>
            <xm:f>'Listas Nuevas'!$L$12:$L$21</xm:f>
          </x14:formula1>
          <xm:sqref>D10 D8</xm:sqref>
        </x14:dataValidation>
        <x14:dataValidation type="list" allowBlank="1" showInputMessage="1" showErrorMessage="1" xr:uid="{601D7F7C-76B0-4716-BDB9-DF0DC351F356}">
          <x14:formula1>
            <xm:f>'Listas Nuevas'!$AC$3:$AD$3</xm:f>
          </x14:formula1>
          <xm:sqref>AE8</xm:sqref>
        </x14:dataValidation>
        <x14:dataValidation type="list" allowBlank="1" showInputMessage="1" showErrorMessage="1" xr:uid="{6209D585-F2E7-4F9F-A296-76A5D5504955}">
          <x14:formula1>
            <xm:f>'Listas Nuevas'!$N$2:$N$6</xm:f>
          </x14:formula1>
          <xm:sqref>AH8</xm:sqref>
        </x14:dataValidation>
        <x14:dataValidation type="list" allowBlank="1" showInputMessage="1" showErrorMessage="1" xr:uid="{CAA2F0FF-2309-4814-B192-577367D11815}">
          <x14:formula1>
            <xm:f>'Listas Nuevas'!$I$26:$I$28</xm:f>
          </x14:formula1>
          <xm:sqref>AL8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R217"/>
  <sheetViews>
    <sheetView topLeftCell="B19" zoomScale="110" zoomScaleNormal="110" workbookViewId="0">
      <selection activeCell="F36" sqref="F36"/>
    </sheetView>
  </sheetViews>
  <sheetFormatPr baseColWidth="10" defaultColWidth="11.453125" defaultRowHeight="14.5" x14ac:dyDescent="0.35"/>
  <cols>
    <col min="1" max="1" width="24.453125" style="4" bestFit="1" customWidth="1"/>
    <col min="2" max="2" width="20.453125" style="4" bestFit="1" customWidth="1"/>
    <col min="3" max="3" width="41.1796875" style="4" customWidth="1"/>
    <col min="4" max="4" width="11.453125" style="4"/>
    <col min="5" max="5" width="15.7265625" style="13" bestFit="1" customWidth="1"/>
    <col min="6" max="10" width="15.7265625" style="13" customWidth="1"/>
    <col min="11" max="11" width="4.81640625" style="12" customWidth="1"/>
    <col min="12" max="12" width="53.7265625" style="4" customWidth="1"/>
    <col min="13" max="13" width="17" style="12" customWidth="1"/>
    <col min="14" max="14" width="20.1796875" style="4" customWidth="1"/>
    <col min="15" max="15" width="11.453125" style="4"/>
    <col min="16" max="16" width="19.26953125" style="4" customWidth="1"/>
    <col min="17" max="17" width="11.453125" style="4"/>
    <col min="18" max="18" width="14.81640625" style="4" customWidth="1"/>
    <col min="19" max="23" width="11.453125" style="4"/>
    <col min="24" max="24" width="22.26953125" style="4" customWidth="1"/>
    <col min="25" max="25" width="15.453125" style="4" customWidth="1"/>
    <col min="26" max="27" width="11.453125" style="4"/>
    <col min="28" max="28" width="29.7265625" style="4" customWidth="1"/>
    <col min="29" max="29" width="23" style="4" customWidth="1"/>
    <col min="30" max="30" width="16.7265625" style="4" customWidth="1"/>
    <col min="31" max="31" width="23.81640625" style="4" customWidth="1"/>
    <col min="32" max="32" width="16.453125" style="4" customWidth="1"/>
    <col min="33" max="33" width="15" style="4" customWidth="1"/>
    <col min="34" max="35" width="11.453125" style="4"/>
    <col min="36" max="36" width="26.81640625" style="4" bestFit="1" customWidth="1"/>
    <col min="37" max="38" width="11.453125" style="4"/>
    <col min="39" max="39" width="20.1796875" style="4" customWidth="1"/>
    <col min="40" max="41" width="11.453125" style="4"/>
    <col min="42" max="42" width="34.26953125" style="4" customWidth="1"/>
    <col min="43" max="43" width="11.453125" style="4"/>
    <col min="44" max="44" width="49.453125" style="4" customWidth="1"/>
    <col min="45" max="16384" width="11.453125" style="4"/>
  </cols>
  <sheetData>
    <row r="1" spans="1:44" ht="38.15" customHeight="1" x14ac:dyDescent="0.35">
      <c r="A1" s="28" t="s">
        <v>361</v>
      </c>
      <c r="B1" s="28" t="s">
        <v>362</v>
      </c>
      <c r="C1" s="28" t="s">
        <v>363</v>
      </c>
      <c r="E1" s="31" t="s">
        <v>364</v>
      </c>
      <c r="F1" s="279"/>
      <c r="G1" s="279"/>
      <c r="H1" s="279"/>
      <c r="I1" s="279"/>
      <c r="J1" s="279"/>
      <c r="K1" s="39"/>
      <c r="L1" s="38" t="s">
        <v>365</v>
      </c>
      <c r="M1" s="41"/>
      <c r="N1" s="38" t="s">
        <v>31</v>
      </c>
      <c r="P1" s="28" t="s">
        <v>366</v>
      </c>
      <c r="R1" s="37" t="s">
        <v>367</v>
      </c>
      <c r="T1" s="28" t="s">
        <v>368</v>
      </c>
      <c r="V1" s="280" t="s">
        <v>369</v>
      </c>
      <c r="W1" s="280"/>
      <c r="X1" s="280"/>
      <c r="Y1" s="280"/>
      <c r="Z1" s="280"/>
      <c r="AB1" s="5" t="s">
        <v>370</v>
      </c>
      <c r="AC1" s="5"/>
      <c r="AD1" s="5"/>
      <c r="AE1" s="5"/>
      <c r="AF1" s="5"/>
      <c r="AG1" s="5"/>
      <c r="AP1" s="210"/>
    </row>
    <row r="2" spans="1:44" ht="64.5" thickBot="1" x14ac:dyDescent="0.4">
      <c r="A2" s="5" t="s">
        <v>371</v>
      </c>
      <c r="B2" s="5" t="s">
        <v>372</v>
      </c>
      <c r="C2" s="5" t="s">
        <v>373</v>
      </c>
      <c r="E2" s="32" t="s">
        <v>374</v>
      </c>
      <c r="F2" s="40"/>
      <c r="G2" s="40"/>
      <c r="H2" s="40"/>
      <c r="I2" s="40"/>
      <c r="J2" s="40"/>
      <c r="K2" s="211">
        <v>5</v>
      </c>
      <c r="L2" s="5" t="s">
        <v>375</v>
      </c>
      <c r="M2" s="12">
        <v>5</v>
      </c>
      <c r="N2" s="5" t="s">
        <v>376</v>
      </c>
      <c r="P2" s="5" t="s">
        <v>68</v>
      </c>
      <c r="R2" s="5" t="s">
        <v>377</v>
      </c>
      <c r="T2" s="5" t="s">
        <v>103</v>
      </c>
      <c r="V2" s="34" t="s">
        <v>378</v>
      </c>
      <c r="W2" s="34" t="s">
        <v>379</v>
      </c>
      <c r="X2" s="35" t="s">
        <v>380</v>
      </c>
      <c r="Y2" s="36" t="s">
        <v>381</v>
      </c>
      <c r="Z2" s="36" t="s">
        <v>382</v>
      </c>
      <c r="AB2" s="5" t="s">
        <v>383</v>
      </c>
      <c r="AC2" s="278" t="s">
        <v>384</v>
      </c>
      <c r="AD2" s="278"/>
      <c r="AE2" s="278" t="s">
        <v>385</v>
      </c>
      <c r="AF2" s="278"/>
      <c r="AG2" s="278"/>
      <c r="AJ2" s="212" t="s">
        <v>386</v>
      </c>
      <c r="AM2" s="14" t="s">
        <v>387</v>
      </c>
      <c r="AP2" s="212" t="s">
        <v>388</v>
      </c>
      <c r="AR2" s="15" t="s">
        <v>389</v>
      </c>
    </row>
    <row r="3" spans="1:44" ht="43.5" x14ac:dyDescent="0.35">
      <c r="A3" s="5" t="s">
        <v>390</v>
      </c>
      <c r="B3" s="5" t="s">
        <v>391</v>
      </c>
      <c r="C3" s="5" t="s">
        <v>392</v>
      </c>
      <c r="E3" s="32" t="s">
        <v>393</v>
      </c>
      <c r="F3" s="40"/>
      <c r="G3" s="40"/>
      <c r="H3" s="40"/>
      <c r="I3" s="40"/>
      <c r="J3" s="40"/>
      <c r="K3" s="211">
        <v>4</v>
      </c>
      <c r="L3" s="5" t="s">
        <v>394</v>
      </c>
      <c r="M3" s="12">
        <v>4</v>
      </c>
      <c r="N3" s="5" t="s">
        <v>395</v>
      </c>
      <c r="P3" s="5" t="s">
        <v>396</v>
      </c>
      <c r="R3" s="5" t="s">
        <v>397</v>
      </c>
      <c r="T3" s="5" t="s">
        <v>83</v>
      </c>
      <c r="V3" s="16" t="s">
        <v>103</v>
      </c>
      <c r="W3" s="16" t="s">
        <v>103</v>
      </c>
      <c r="X3" s="16" t="str">
        <f>CONCATENATE(V3,W3)</f>
        <v>FUERTEFUERTE</v>
      </c>
      <c r="Y3" s="16" t="s">
        <v>103</v>
      </c>
      <c r="Z3" s="16" t="s">
        <v>204</v>
      </c>
      <c r="AB3" s="5" t="s">
        <v>103</v>
      </c>
      <c r="AC3" s="5" t="s">
        <v>84</v>
      </c>
      <c r="AD3" s="5" t="s">
        <v>398</v>
      </c>
      <c r="AE3" s="5" t="s">
        <v>84</v>
      </c>
      <c r="AF3" s="5" t="s">
        <v>399</v>
      </c>
      <c r="AG3" s="5" t="s">
        <v>398</v>
      </c>
      <c r="AJ3" s="5" t="s">
        <v>400</v>
      </c>
      <c r="AM3" s="5" t="s">
        <v>401</v>
      </c>
      <c r="AP3" s="20" t="s">
        <v>402</v>
      </c>
      <c r="AR3" s="5" t="s">
        <v>403</v>
      </c>
    </row>
    <row r="4" spans="1:44" ht="29" x14ac:dyDescent="0.35">
      <c r="A4" s="5" t="s">
        <v>404</v>
      </c>
      <c r="B4" s="5" t="s">
        <v>405</v>
      </c>
      <c r="C4" s="5" t="s">
        <v>406</v>
      </c>
      <c r="E4" s="32" t="s">
        <v>407</v>
      </c>
      <c r="F4" s="40"/>
      <c r="G4" s="40"/>
      <c r="H4" s="40"/>
      <c r="I4" s="40"/>
      <c r="J4" s="40"/>
      <c r="K4" s="211">
        <v>3</v>
      </c>
      <c r="L4" s="5" t="s">
        <v>408</v>
      </c>
      <c r="M4" s="12">
        <v>3</v>
      </c>
      <c r="N4" s="5" t="s">
        <v>409</v>
      </c>
      <c r="T4" s="5" t="s">
        <v>410</v>
      </c>
      <c r="V4" s="16" t="s">
        <v>103</v>
      </c>
      <c r="W4" s="16" t="s">
        <v>83</v>
      </c>
      <c r="X4" s="16" t="str">
        <f t="shared" ref="X4:X11" si="0">CONCATENATE(V4,W4)</f>
        <v>FUERTEMODERADO</v>
      </c>
      <c r="Y4" s="16" t="s">
        <v>83</v>
      </c>
      <c r="Z4" s="16" t="s">
        <v>135</v>
      </c>
      <c r="AB4" s="5" t="s">
        <v>83</v>
      </c>
      <c r="AC4" s="5" t="s">
        <v>84</v>
      </c>
      <c r="AD4" s="5" t="s">
        <v>398</v>
      </c>
      <c r="AE4" s="5" t="s">
        <v>84</v>
      </c>
      <c r="AF4" s="5" t="s">
        <v>399</v>
      </c>
      <c r="AG4" s="5" t="s">
        <v>398</v>
      </c>
      <c r="AJ4" s="5" t="s">
        <v>411</v>
      </c>
      <c r="AM4" s="5" t="s">
        <v>412</v>
      </c>
      <c r="AP4" s="21" t="s">
        <v>413</v>
      </c>
      <c r="AR4" s="5" t="s">
        <v>414</v>
      </c>
    </row>
    <row r="5" spans="1:44" ht="43.5" x14ac:dyDescent="0.35">
      <c r="A5" s="5" t="s">
        <v>415</v>
      </c>
      <c r="B5" s="5" t="s">
        <v>416</v>
      </c>
      <c r="C5" s="5" t="s">
        <v>417</v>
      </c>
      <c r="E5" s="32" t="s">
        <v>418</v>
      </c>
      <c r="F5" s="40"/>
      <c r="G5" s="40"/>
      <c r="H5" s="40"/>
      <c r="I5" s="40"/>
      <c r="J5" s="40"/>
      <c r="K5" s="211">
        <v>2</v>
      </c>
      <c r="L5" s="5" t="s">
        <v>419</v>
      </c>
      <c r="M5" s="12">
        <v>2</v>
      </c>
      <c r="N5" s="5" t="s">
        <v>420</v>
      </c>
      <c r="V5" s="16" t="s">
        <v>103</v>
      </c>
      <c r="W5" s="16" t="s">
        <v>410</v>
      </c>
      <c r="X5" s="16" t="str">
        <f t="shared" si="0"/>
        <v>FUERTEDÉBIL</v>
      </c>
      <c r="Y5" s="16" t="s">
        <v>410</v>
      </c>
      <c r="Z5" s="16" t="s">
        <v>135</v>
      </c>
      <c r="AC5" s="42" t="s">
        <v>421</v>
      </c>
      <c r="AD5" s="5"/>
      <c r="AE5" s="28" t="s">
        <v>422</v>
      </c>
      <c r="AF5" s="5"/>
      <c r="AJ5" s="5" t="s">
        <v>423</v>
      </c>
      <c r="AM5" s="5" t="s">
        <v>424</v>
      </c>
      <c r="AP5" s="21" t="s">
        <v>425</v>
      </c>
      <c r="AR5" s="5" t="s">
        <v>426</v>
      </c>
    </row>
    <row r="6" spans="1:44" ht="43.5" x14ac:dyDescent="0.35">
      <c r="A6" s="5" t="s">
        <v>427</v>
      </c>
      <c r="B6" s="5" t="s">
        <v>428</v>
      </c>
      <c r="C6" s="5" t="s">
        <v>429</v>
      </c>
      <c r="E6" s="32" t="s">
        <v>430</v>
      </c>
      <c r="F6" s="40"/>
      <c r="G6" s="40"/>
      <c r="H6" s="40"/>
      <c r="I6" s="40"/>
      <c r="J6" s="40"/>
      <c r="K6" s="211">
        <v>1</v>
      </c>
      <c r="L6" s="5" t="s">
        <v>431</v>
      </c>
      <c r="M6" s="12">
        <v>1</v>
      </c>
      <c r="N6" s="5" t="s">
        <v>85</v>
      </c>
      <c r="V6" s="16" t="s">
        <v>83</v>
      </c>
      <c r="W6" s="16" t="s">
        <v>103</v>
      </c>
      <c r="X6" s="16" t="str">
        <f t="shared" si="0"/>
        <v>MODERADOFUERTE</v>
      </c>
      <c r="Y6" s="16" t="s">
        <v>83</v>
      </c>
      <c r="Z6" s="16" t="s">
        <v>135</v>
      </c>
      <c r="AC6" s="17" t="s">
        <v>432</v>
      </c>
      <c r="AD6" s="5">
        <v>2</v>
      </c>
      <c r="AE6" s="5" t="s">
        <v>432</v>
      </c>
      <c r="AF6" s="5">
        <v>2</v>
      </c>
      <c r="AJ6" s="5" t="s">
        <v>433</v>
      </c>
      <c r="AM6" s="5" t="s">
        <v>434</v>
      </c>
      <c r="AP6" s="21" t="s">
        <v>435</v>
      </c>
      <c r="AR6" s="5" t="s">
        <v>436</v>
      </c>
    </row>
    <row r="7" spans="1:44" ht="29" x14ac:dyDescent="0.35">
      <c r="A7" s="5" t="s">
        <v>437</v>
      </c>
      <c r="B7" s="5" t="s">
        <v>438</v>
      </c>
      <c r="C7" s="5" t="s">
        <v>439</v>
      </c>
      <c r="E7" s="32" t="s">
        <v>440</v>
      </c>
      <c r="F7" s="40"/>
      <c r="G7" s="40"/>
      <c r="H7" s="40"/>
      <c r="I7" s="40"/>
      <c r="J7" s="40"/>
      <c r="V7" s="16" t="s">
        <v>83</v>
      </c>
      <c r="W7" s="16" t="s">
        <v>83</v>
      </c>
      <c r="X7" s="16" t="str">
        <f t="shared" si="0"/>
        <v>MODERADOMODERADO</v>
      </c>
      <c r="Y7" s="16" t="s">
        <v>83</v>
      </c>
      <c r="Z7" s="16" t="s">
        <v>135</v>
      </c>
      <c r="AC7" s="17" t="s">
        <v>441</v>
      </c>
      <c r="AD7" s="5">
        <v>1</v>
      </c>
      <c r="AE7" s="5" t="s">
        <v>442</v>
      </c>
      <c r="AF7" s="5">
        <v>1</v>
      </c>
      <c r="AM7" s="5" t="s">
        <v>443</v>
      </c>
      <c r="AP7" s="21"/>
      <c r="AR7" s="5" t="s">
        <v>444</v>
      </c>
    </row>
    <row r="8" spans="1:44" ht="30" customHeight="1" x14ac:dyDescent="0.35">
      <c r="A8" s="5"/>
      <c r="B8" s="5"/>
      <c r="C8" s="5" t="s">
        <v>445</v>
      </c>
      <c r="E8" s="32" t="s">
        <v>446</v>
      </c>
      <c r="F8" s="40"/>
      <c r="G8" s="40"/>
      <c r="H8" s="40"/>
      <c r="I8" s="40"/>
      <c r="J8" s="40"/>
      <c r="V8" s="16" t="s">
        <v>83</v>
      </c>
      <c r="W8" s="16" t="s">
        <v>410</v>
      </c>
      <c r="X8" s="16" t="str">
        <f t="shared" si="0"/>
        <v>MODERADODÉBIL</v>
      </c>
      <c r="Y8" s="16" t="s">
        <v>410</v>
      </c>
      <c r="Z8" s="16" t="s">
        <v>135</v>
      </c>
      <c r="AD8" s="5"/>
      <c r="AE8" s="5" t="s">
        <v>441</v>
      </c>
      <c r="AF8" s="5">
        <v>1</v>
      </c>
      <c r="AM8" s="5" t="s">
        <v>447</v>
      </c>
      <c r="AP8" s="21"/>
      <c r="AR8" s="5" t="s">
        <v>448</v>
      </c>
    </row>
    <row r="9" spans="1:44" ht="30" customHeight="1" thickBot="1" x14ac:dyDescent="0.4">
      <c r="E9" s="32" t="s">
        <v>449</v>
      </c>
      <c r="F9" s="279" t="s">
        <v>32</v>
      </c>
      <c r="G9" s="279"/>
      <c r="H9" s="279"/>
      <c r="I9" s="279"/>
      <c r="J9" s="279"/>
      <c r="V9" s="16" t="s">
        <v>410</v>
      </c>
      <c r="W9" s="16" t="s">
        <v>103</v>
      </c>
      <c r="X9" s="16" t="str">
        <f t="shared" si="0"/>
        <v>DÉBILFUERTE</v>
      </c>
      <c r="Y9" s="16" t="s">
        <v>410</v>
      </c>
      <c r="Z9" s="16" t="s">
        <v>135</v>
      </c>
      <c r="AM9" s="5" t="s">
        <v>450</v>
      </c>
      <c r="AP9" s="21"/>
      <c r="AR9" s="5" t="s">
        <v>451</v>
      </c>
    </row>
    <row r="10" spans="1:44" ht="24" x14ac:dyDescent="0.35">
      <c r="A10" s="29" t="s">
        <v>452</v>
      </c>
      <c r="E10" s="32" t="s">
        <v>453</v>
      </c>
      <c r="F10" s="33"/>
      <c r="G10" s="33"/>
      <c r="H10" s="32" t="s">
        <v>454</v>
      </c>
      <c r="I10" s="32" t="s">
        <v>455</v>
      </c>
      <c r="J10" s="32" t="s">
        <v>456</v>
      </c>
      <c r="L10" s="102" t="s">
        <v>457</v>
      </c>
      <c r="M10" s="102" t="s">
        <v>458</v>
      </c>
      <c r="N10"/>
      <c r="V10" s="16" t="s">
        <v>410</v>
      </c>
      <c r="W10" s="16" t="s">
        <v>83</v>
      </c>
      <c r="X10" s="16" t="str">
        <f t="shared" si="0"/>
        <v>DÉBILMODERADO</v>
      </c>
      <c r="Y10" s="16" t="s">
        <v>410</v>
      </c>
      <c r="Z10" s="16" t="s">
        <v>135</v>
      </c>
      <c r="AP10" s="21"/>
      <c r="AR10" s="5" t="s">
        <v>459</v>
      </c>
    </row>
    <row r="11" spans="1:44" ht="30" customHeight="1" x14ac:dyDescent="0.35">
      <c r="A11" s="26" t="s">
        <v>324</v>
      </c>
      <c r="E11" s="32" t="s">
        <v>460</v>
      </c>
      <c r="F11" s="32" t="s">
        <v>461</v>
      </c>
      <c r="G11" s="32" t="s">
        <v>462</v>
      </c>
      <c r="H11" s="32" t="s">
        <v>454</v>
      </c>
      <c r="I11" s="32" t="s">
        <v>455</v>
      </c>
      <c r="J11" s="32" t="s">
        <v>456</v>
      </c>
      <c r="L11" s="103" t="s">
        <v>463</v>
      </c>
      <c r="M11" s="102"/>
      <c r="N11"/>
      <c r="V11" s="16" t="s">
        <v>410</v>
      </c>
      <c r="W11" s="16" t="s">
        <v>410</v>
      </c>
      <c r="X11" s="16" t="str">
        <f t="shared" si="0"/>
        <v>DÉBILDÉBIL</v>
      </c>
      <c r="Y11" s="16" t="s">
        <v>410</v>
      </c>
      <c r="Z11" s="16" t="s">
        <v>135</v>
      </c>
      <c r="AP11" s="21"/>
      <c r="AR11" s="5" t="s">
        <v>464</v>
      </c>
    </row>
    <row r="12" spans="1:44" ht="15" thickBot="1" x14ac:dyDescent="0.4">
      <c r="A12" s="27" t="s">
        <v>325</v>
      </c>
      <c r="C12" s="30"/>
      <c r="L12" s="104" t="s">
        <v>465</v>
      </c>
      <c r="M12" s="106" t="s">
        <v>127</v>
      </c>
      <c r="AP12" s="22"/>
      <c r="AR12" s="5" t="s">
        <v>466</v>
      </c>
    </row>
    <row r="13" spans="1:44" x14ac:dyDescent="0.35">
      <c r="L13" s="104" t="s">
        <v>467</v>
      </c>
      <c r="M13" s="107" t="s">
        <v>468</v>
      </c>
      <c r="AP13" s="22"/>
      <c r="AR13" s="5" t="s">
        <v>469</v>
      </c>
    </row>
    <row r="14" spans="1:44" x14ac:dyDescent="0.35">
      <c r="L14" s="104" t="s">
        <v>470</v>
      </c>
      <c r="M14" s="108" t="s">
        <v>471</v>
      </c>
      <c r="AP14" s="21"/>
      <c r="AR14" s="5" t="s">
        <v>472</v>
      </c>
    </row>
    <row r="15" spans="1:44" x14ac:dyDescent="0.35">
      <c r="L15" s="104" t="s">
        <v>473</v>
      </c>
      <c r="M15" s="109" t="s">
        <v>474</v>
      </c>
      <c r="AP15" s="22"/>
      <c r="AR15" s="5" t="s">
        <v>475</v>
      </c>
    </row>
    <row r="16" spans="1:44" ht="15" thickBot="1" x14ac:dyDescent="0.4">
      <c r="L16" s="104" t="s">
        <v>476</v>
      </c>
      <c r="M16" s="110" t="s">
        <v>477</v>
      </c>
      <c r="AP16" s="21"/>
      <c r="AR16" s="5" t="s">
        <v>478</v>
      </c>
    </row>
    <row r="17" spans="1:44" ht="29" x14ac:dyDescent="0.35">
      <c r="A17" s="29" t="s">
        <v>479</v>
      </c>
      <c r="L17" s="111" t="s">
        <v>66</v>
      </c>
      <c r="M17" s="106" t="s">
        <v>127</v>
      </c>
      <c r="AP17" s="21"/>
      <c r="AR17" s="47" t="s">
        <v>480</v>
      </c>
    </row>
    <row r="18" spans="1:44" x14ac:dyDescent="0.35">
      <c r="A18" s="19" t="s">
        <v>481</v>
      </c>
      <c r="L18" s="111" t="s">
        <v>142</v>
      </c>
      <c r="M18" s="107" t="s">
        <v>468</v>
      </c>
      <c r="AP18" s="21"/>
      <c r="AR18" s="5"/>
    </row>
    <row r="19" spans="1:44" x14ac:dyDescent="0.35">
      <c r="A19" s="19" t="s">
        <v>482</v>
      </c>
      <c r="L19" s="111" t="s">
        <v>483</v>
      </c>
      <c r="M19" s="108" t="s">
        <v>471</v>
      </c>
      <c r="AP19" s="21"/>
      <c r="AR19" s="5"/>
    </row>
    <row r="20" spans="1:44" ht="29" x14ac:dyDescent="0.35">
      <c r="A20" s="19" t="s">
        <v>484</v>
      </c>
      <c r="L20" s="111" t="s">
        <v>485</v>
      </c>
      <c r="M20" s="109" t="s">
        <v>474</v>
      </c>
      <c r="AP20" s="21"/>
      <c r="AR20" s="5"/>
    </row>
    <row r="21" spans="1:44" ht="29" x14ac:dyDescent="0.35">
      <c r="L21" s="111" t="s">
        <v>486</v>
      </c>
      <c r="M21" s="110" t="s">
        <v>477</v>
      </c>
      <c r="AP21" s="21"/>
    </row>
    <row r="22" spans="1:44" x14ac:dyDescent="0.35">
      <c r="D22" s="105" t="s">
        <v>127</v>
      </c>
      <c r="E22" s="112" t="s">
        <v>109</v>
      </c>
      <c r="F22" t="str">
        <f>CONCATENATE(D22,E22)</f>
        <v>Rara vezModerado</v>
      </c>
      <c r="G22" s="112" t="s">
        <v>109</v>
      </c>
      <c r="AP22" s="21"/>
    </row>
    <row r="23" spans="1:44" x14ac:dyDescent="0.35">
      <c r="D23" s="105" t="s">
        <v>468</v>
      </c>
      <c r="E23" s="112" t="s">
        <v>109</v>
      </c>
      <c r="F23" t="str">
        <f t="shared" ref="F23:F36" si="1">CONCATENATE(D23,E23)</f>
        <v>ImprobableModerado</v>
      </c>
      <c r="G23" s="112" t="s">
        <v>109</v>
      </c>
      <c r="AP23" s="21"/>
    </row>
    <row r="24" spans="1:44" x14ac:dyDescent="0.35">
      <c r="D24" s="105" t="s">
        <v>471</v>
      </c>
      <c r="E24" s="112" t="s">
        <v>109</v>
      </c>
      <c r="F24" t="str">
        <f t="shared" si="1"/>
        <v>PosibleModerado</v>
      </c>
      <c r="G24" s="113" t="s">
        <v>487</v>
      </c>
      <c r="AP24" s="21"/>
    </row>
    <row r="25" spans="1:44" x14ac:dyDescent="0.35">
      <c r="D25" s="105" t="s">
        <v>474</v>
      </c>
      <c r="E25" s="112" t="s">
        <v>109</v>
      </c>
      <c r="F25" t="str">
        <f t="shared" si="1"/>
        <v>ProbableModerado</v>
      </c>
      <c r="G25" s="113" t="s">
        <v>487</v>
      </c>
      <c r="AP25" s="21"/>
    </row>
    <row r="26" spans="1:44" x14ac:dyDescent="0.35">
      <c r="D26" s="105" t="s">
        <v>477</v>
      </c>
      <c r="E26" s="112" t="s">
        <v>109</v>
      </c>
      <c r="F26" t="str">
        <f t="shared" si="1"/>
        <v>Casi seguroModerado</v>
      </c>
      <c r="G26" s="112" t="s">
        <v>488</v>
      </c>
      <c r="I26" s="13" t="s">
        <v>86</v>
      </c>
      <c r="AP26" s="23"/>
    </row>
    <row r="27" spans="1:44" x14ac:dyDescent="0.35">
      <c r="C27" s="4" t="s">
        <v>67</v>
      </c>
      <c r="D27" s="105" t="s">
        <v>127</v>
      </c>
      <c r="E27" s="112" t="s">
        <v>96</v>
      </c>
      <c r="F27" t="str">
        <f t="shared" si="1"/>
        <v>Rara vezMayor</v>
      </c>
      <c r="G27" s="112" t="s">
        <v>487</v>
      </c>
      <c r="I27" s="13" t="s">
        <v>489</v>
      </c>
      <c r="AP27" s="23"/>
    </row>
    <row r="28" spans="1:44" x14ac:dyDescent="0.35">
      <c r="C28" s="4" t="s">
        <v>96</v>
      </c>
      <c r="D28" s="105" t="s">
        <v>468</v>
      </c>
      <c r="E28" s="112" t="s">
        <v>96</v>
      </c>
      <c r="F28" t="str">
        <f t="shared" si="1"/>
        <v>ImprobableMayor</v>
      </c>
      <c r="G28" s="112" t="s">
        <v>487</v>
      </c>
      <c r="I28" s="13" t="s">
        <v>490</v>
      </c>
      <c r="AP28" s="24"/>
    </row>
    <row r="29" spans="1:44" x14ac:dyDescent="0.35">
      <c r="C29" s="4" t="s">
        <v>109</v>
      </c>
      <c r="D29" s="105" t="s">
        <v>471</v>
      </c>
      <c r="E29" s="112" t="s">
        <v>96</v>
      </c>
      <c r="F29" t="str">
        <f t="shared" si="1"/>
        <v>PosibleMayor</v>
      </c>
      <c r="G29" s="112" t="s">
        <v>488</v>
      </c>
      <c r="AP29" s="21"/>
    </row>
    <row r="30" spans="1:44" x14ac:dyDescent="0.35">
      <c r="D30" s="105" t="s">
        <v>474</v>
      </c>
      <c r="E30" s="112" t="s">
        <v>96</v>
      </c>
      <c r="F30" t="str">
        <f t="shared" si="1"/>
        <v>ProbableMayor</v>
      </c>
      <c r="G30" s="112" t="s">
        <v>488</v>
      </c>
      <c r="AP30" s="21"/>
    </row>
    <row r="31" spans="1:44" x14ac:dyDescent="0.35">
      <c r="D31" s="105" t="s">
        <v>477</v>
      </c>
      <c r="E31" s="112" t="s">
        <v>96</v>
      </c>
      <c r="F31" t="str">
        <f t="shared" si="1"/>
        <v>Casi seguroMayor</v>
      </c>
      <c r="G31" s="112" t="s">
        <v>488</v>
      </c>
      <c r="AP31" s="22"/>
    </row>
    <row r="32" spans="1:44" x14ac:dyDescent="0.35">
      <c r="D32" s="105" t="s">
        <v>127</v>
      </c>
      <c r="E32" s="112" t="s">
        <v>67</v>
      </c>
      <c r="F32" t="str">
        <f t="shared" si="1"/>
        <v>Rara vezCatastrófico</v>
      </c>
      <c r="G32" s="112" t="s">
        <v>488</v>
      </c>
      <c r="AP32" s="21"/>
    </row>
    <row r="33" spans="4:42" x14ac:dyDescent="0.35">
      <c r="D33" s="105" t="s">
        <v>468</v>
      </c>
      <c r="E33" s="112" t="s">
        <v>67</v>
      </c>
      <c r="F33" t="str">
        <f t="shared" si="1"/>
        <v>ImprobableCatastrófico</v>
      </c>
      <c r="G33" s="112" t="s">
        <v>488</v>
      </c>
      <c r="AP33" s="21"/>
    </row>
    <row r="34" spans="4:42" x14ac:dyDescent="0.35">
      <c r="D34" s="105" t="s">
        <v>471</v>
      </c>
      <c r="E34" s="112" t="s">
        <v>67</v>
      </c>
      <c r="F34" t="str">
        <f t="shared" si="1"/>
        <v>PosibleCatastrófico</v>
      </c>
      <c r="G34" s="112" t="s">
        <v>488</v>
      </c>
      <c r="AP34" s="21"/>
    </row>
    <row r="35" spans="4:42" x14ac:dyDescent="0.35">
      <c r="D35" s="105" t="s">
        <v>474</v>
      </c>
      <c r="E35" s="112" t="s">
        <v>67</v>
      </c>
      <c r="F35" t="str">
        <f t="shared" si="1"/>
        <v>ProbableCatastrófico</v>
      </c>
      <c r="G35" s="112" t="s">
        <v>488</v>
      </c>
      <c r="AP35" s="21"/>
    </row>
    <row r="36" spans="4:42" x14ac:dyDescent="0.35">
      <c r="D36" s="105" t="s">
        <v>477</v>
      </c>
      <c r="E36" s="112" t="s">
        <v>67</v>
      </c>
      <c r="F36" t="str">
        <f t="shared" si="1"/>
        <v>Casi seguroCatastrófico</v>
      </c>
      <c r="G36" s="112" t="s">
        <v>488</v>
      </c>
      <c r="AP36" s="23"/>
    </row>
    <row r="37" spans="4:42" x14ac:dyDescent="0.35">
      <c r="AP37" s="25"/>
    </row>
    <row r="38" spans="4:42" x14ac:dyDescent="0.35">
      <c r="AP38" s="21"/>
    </row>
    <row r="39" spans="4:42" x14ac:dyDescent="0.35">
      <c r="D39" s="105" t="s">
        <v>85</v>
      </c>
      <c r="E39" s="112" t="s">
        <v>109</v>
      </c>
      <c r="F39" t="str">
        <f>CONCATENATE(D39,E39)</f>
        <v>1. Rara vezModerado</v>
      </c>
      <c r="G39" s="112" t="s">
        <v>109</v>
      </c>
      <c r="AP39" s="21"/>
    </row>
    <row r="40" spans="4:42" x14ac:dyDescent="0.35">
      <c r="D40" s="105" t="s">
        <v>420</v>
      </c>
      <c r="E40" s="112" t="s">
        <v>109</v>
      </c>
      <c r="F40" t="str">
        <f t="shared" ref="F40:F53" si="2">CONCATENATE(D40,E40)</f>
        <v>2. ImprobableModerado</v>
      </c>
      <c r="G40" s="112" t="s">
        <v>109</v>
      </c>
      <c r="AP40" s="21"/>
    </row>
    <row r="41" spans="4:42" x14ac:dyDescent="0.35">
      <c r="D41" s="105" t="s">
        <v>409</v>
      </c>
      <c r="E41" s="112" t="s">
        <v>109</v>
      </c>
      <c r="F41" t="str">
        <f t="shared" si="2"/>
        <v>3. PosibleModerado</v>
      </c>
      <c r="G41" s="113" t="s">
        <v>487</v>
      </c>
      <c r="AP41" s="21"/>
    </row>
    <row r="42" spans="4:42" x14ac:dyDescent="0.35">
      <c r="D42" s="105" t="s">
        <v>395</v>
      </c>
      <c r="E42" s="112" t="s">
        <v>109</v>
      </c>
      <c r="F42" t="str">
        <f t="shared" si="2"/>
        <v>4. ProbableModerado</v>
      </c>
      <c r="G42" s="113" t="s">
        <v>487</v>
      </c>
      <c r="AP42" s="21"/>
    </row>
    <row r="43" spans="4:42" x14ac:dyDescent="0.35">
      <c r="D43" s="105" t="s">
        <v>376</v>
      </c>
      <c r="E43" s="112" t="s">
        <v>109</v>
      </c>
      <c r="F43" t="str">
        <f t="shared" si="2"/>
        <v>5. Casi seguroModerado</v>
      </c>
      <c r="G43" s="112" t="s">
        <v>488</v>
      </c>
      <c r="AP43" s="21"/>
    </row>
    <row r="44" spans="4:42" x14ac:dyDescent="0.35">
      <c r="D44" s="105" t="s">
        <v>85</v>
      </c>
      <c r="E44" s="112" t="s">
        <v>96</v>
      </c>
      <c r="F44" t="str">
        <f t="shared" si="2"/>
        <v>1. Rara vezMayor</v>
      </c>
      <c r="G44" s="112" t="s">
        <v>487</v>
      </c>
      <c r="AP44" s="21"/>
    </row>
    <row r="45" spans="4:42" x14ac:dyDescent="0.35">
      <c r="D45" s="105" t="s">
        <v>420</v>
      </c>
      <c r="E45" s="112" t="s">
        <v>96</v>
      </c>
      <c r="F45" t="str">
        <f t="shared" si="2"/>
        <v>2. ImprobableMayor</v>
      </c>
      <c r="G45" s="112" t="s">
        <v>487</v>
      </c>
      <c r="AP45" s="21"/>
    </row>
    <row r="46" spans="4:42" x14ac:dyDescent="0.35">
      <c r="D46" s="105" t="s">
        <v>491</v>
      </c>
      <c r="E46" s="112" t="s">
        <v>96</v>
      </c>
      <c r="F46" t="str">
        <f t="shared" si="2"/>
        <v>3, PosibleMayor</v>
      </c>
      <c r="G46" s="112" t="s">
        <v>488</v>
      </c>
      <c r="AP46" s="22"/>
    </row>
    <row r="47" spans="4:42" x14ac:dyDescent="0.35">
      <c r="D47" s="105" t="s">
        <v>395</v>
      </c>
      <c r="E47" s="112" t="s">
        <v>96</v>
      </c>
      <c r="F47" t="str">
        <f t="shared" si="2"/>
        <v>4. ProbableMayor</v>
      </c>
      <c r="G47" s="112" t="s">
        <v>488</v>
      </c>
      <c r="AP47" s="22"/>
    </row>
    <row r="48" spans="4:42" x14ac:dyDescent="0.35">
      <c r="D48" s="105" t="s">
        <v>376</v>
      </c>
      <c r="E48" s="112" t="s">
        <v>96</v>
      </c>
      <c r="F48" t="str">
        <f t="shared" si="2"/>
        <v>5. Casi seguroMayor</v>
      </c>
      <c r="G48" s="112" t="s">
        <v>488</v>
      </c>
      <c r="AP48" s="22"/>
    </row>
    <row r="49" spans="4:43" x14ac:dyDescent="0.35">
      <c r="D49" s="105" t="s">
        <v>85</v>
      </c>
      <c r="E49" s="112" t="s">
        <v>67</v>
      </c>
      <c r="F49" t="str">
        <f t="shared" si="2"/>
        <v>1. Rara vezCatastrófico</v>
      </c>
      <c r="G49" s="112" t="s">
        <v>488</v>
      </c>
      <c r="AP49" s="22"/>
    </row>
    <row r="50" spans="4:43" x14ac:dyDescent="0.35">
      <c r="D50" s="105" t="s">
        <v>420</v>
      </c>
      <c r="E50" s="112" t="s">
        <v>67</v>
      </c>
      <c r="F50" t="str">
        <f t="shared" si="2"/>
        <v>2. ImprobableCatastrófico</v>
      </c>
      <c r="G50" s="112" t="s">
        <v>488</v>
      </c>
      <c r="AP50" s="22"/>
    </row>
    <row r="51" spans="4:43" x14ac:dyDescent="0.35">
      <c r="D51" s="105" t="s">
        <v>409</v>
      </c>
      <c r="E51" s="112" t="s">
        <v>67</v>
      </c>
      <c r="F51" t="str">
        <f t="shared" si="2"/>
        <v>3. PosibleCatastrófico</v>
      </c>
      <c r="G51" s="112" t="s">
        <v>488</v>
      </c>
      <c r="AP51" s="21"/>
    </row>
    <row r="52" spans="4:43" x14ac:dyDescent="0.35">
      <c r="D52" s="105" t="s">
        <v>395</v>
      </c>
      <c r="E52" s="112" t="s">
        <v>67</v>
      </c>
      <c r="F52" t="str">
        <f t="shared" si="2"/>
        <v>4. ProbableCatastrófico</v>
      </c>
      <c r="G52" s="112" t="s">
        <v>488</v>
      </c>
      <c r="AP52" s="22"/>
    </row>
    <row r="53" spans="4:43" x14ac:dyDescent="0.35">
      <c r="D53" s="105" t="s">
        <v>376</v>
      </c>
      <c r="E53" s="112" t="s">
        <v>67</v>
      </c>
      <c r="F53" t="str">
        <f t="shared" si="2"/>
        <v>5. Casi seguroCatastrófico</v>
      </c>
      <c r="G53" s="112" t="s">
        <v>488</v>
      </c>
      <c r="AP53" s="22"/>
      <c r="AQ53" s="18"/>
    </row>
    <row r="54" spans="4:43" x14ac:dyDescent="0.35">
      <c r="AP54" s="22"/>
    </row>
    <row r="55" spans="4:43" x14ac:dyDescent="0.35">
      <c r="AP55" s="22"/>
    </row>
    <row r="56" spans="4:43" x14ac:dyDescent="0.35">
      <c r="AP56" s="21"/>
    </row>
    <row r="57" spans="4:43" x14ac:dyDescent="0.35">
      <c r="AP57" s="22"/>
    </row>
    <row r="58" spans="4:43" x14ac:dyDescent="0.35">
      <c r="AP58" s="21"/>
    </row>
    <row r="59" spans="4:43" x14ac:dyDescent="0.35">
      <c r="AP59" s="21"/>
    </row>
    <row r="60" spans="4:43" x14ac:dyDescent="0.35">
      <c r="AP60" s="22"/>
    </row>
    <row r="61" spans="4:43" x14ac:dyDescent="0.35">
      <c r="AP61" s="21"/>
    </row>
    <row r="62" spans="4:43" x14ac:dyDescent="0.35">
      <c r="AP62" s="21"/>
    </row>
    <row r="63" spans="4:43" x14ac:dyDescent="0.35">
      <c r="AP63" s="21"/>
    </row>
    <row r="64" spans="4:43" x14ac:dyDescent="0.35">
      <c r="AP64" s="21"/>
    </row>
    <row r="65" spans="42:42" x14ac:dyDescent="0.35">
      <c r="AP65" s="22"/>
    </row>
    <row r="66" spans="42:42" x14ac:dyDescent="0.35">
      <c r="AP66" s="22"/>
    </row>
    <row r="67" spans="42:42" x14ac:dyDescent="0.35">
      <c r="AP67" s="23"/>
    </row>
    <row r="68" spans="42:42" x14ac:dyDescent="0.35">
      <c r="AP68" s="23"/>
    </row>
    <row r="69" spans="42:42" x14ac:dyDescent="0.35">
      <c r="AP69" s="23"/>
    </row>
    <row r="70" spans="42:42" x14ac:dyDescent="0.35">
      <c r="AP70" s="23"/>
    </row>
    <row r="71" spans="42:42" x14ac:dyDescent="0.35">
      <c r="AP71" s="23"/>
    </row>
    <row r="72" spans="42:42" x14ac:dyDescent="0.35">
      <c r="AP72" s="23"/>
    </row>
    <row r="73" spans="42:42" x14ac:dyDescent="0.35">
      <c r="AP73" s="23"/>
    </row>
    <row r="74" spans="42:42" x14ac:dyDescent="0.35">
      <c r="AP74" s="23"/>
    </row>
    <row r="75" spans="42:42" x14ac:dyDescent="0.35">
      <c r="AP75" s="21"/>
    </row>
    <row r="76" spans="42:42" x14ac:dyDescent="0.35">
      <c r="AP76" s="22"/>
    </row>
    <row r="77" spans="42:42" x14ac:dyDescent="0.35">
      <c r="AP77" s="21"/>
    </row>
    <row r="78" spans="42:42" x14ac:dyDescent="0.35">
      <c r="AP78" s="21"/>
    </row>
    <row r="79" spans="42:42" x14ac:dyDescent="0.35">
      <c r="AP79" s="21"/>
    </row>
    <row r="80" spans="42:42" x14ac:dyDescent="0.35">
      <c r="AP80" s="25"/>
    </row>
    <row r="81" spans="42:42" x14ac:dyDescent="0.35">
      <c r="AP81" s="21"/>
    </row>
    <row r="82" spans="42:42" x14ac:dyDescent="0.35">
      <c r="AP82" s="25"/>
    </row>
    <row r="83" spans="42:42" x14ac:dyDescent="0.35">
      <c r="AP83" s="21"/>
    </row>
    <row r="84" spans="42:42" x14ac:dyDescent="0.35">
      <c r="AP84" s="25"/>
    </row>
    <row r="85" spans="42:42" x14ac:dyDescent="0.35">
      <c r="AP85" s="25"/>
    </row>
    <row r="86" spans="42:42" x14ac:dyDescent="0.35">
      <c r="AP86" s="25"/>
    </row>
    <row r="87" spans="42:42" x14ac:dyDescent="0.35">
      <c r="AP87" s="25"/>
    </row>
    <row r="88" spans="42:42" x14ac:dyDescent="0.35">
      <c r="AP88" s="21"/>
    </row>
    <row r="89" spans="42:42" x14ac:dyDescent="0.35">
      <c r="AP89" s="21"/>
    </row>
    <row r="90" spans="42:42" x14ac:dyDescent="0.35">
      <c r="AP90" s="21"/>
    </row>
    <row r="91" spans="42:42" x14ac:dyDescent="0.35">
      <c r="AP91" s="21"/>
    </row>
    <row r="92" spans="42:42" x14ac:dyDescent="0.35">
      <c r="AP92" s="21"/>
    </row>
    <row r="93" spans="42:42" x14ac:dyDescent="0.35">
      <c r="AP93" s="21"/>
    </row>
    <row r="94" spans="42:42" x14ac:dyDescent="0.35">
      <c r="AP94" s="21"/>
    </row>
    <row r="95" spans="42:42" x14ac:dyDescent="0.35">
      <c r="AP95" s="21"/>
    </row>
    <row r="96" spans="42:42" x14ac:dyDescent="0.35">
      <c r="AP96" s="21"/>
    </row>
    <row r="97" spans="42:42" x14ac:dyDescent="0.35">
      <c r="AP97" s="21"/>
    </row>
    <row r="98" spans="42:42" x14ac:dyDescent="0.35">
      <c r="AP98" s="21"/>
    </row>
    <row r="99" spans="42:42" x14ac:dyDescent="0.35">
      <c r="AP99" s="21"/>
    </row>
    <row r="100" spans="42:42" x14ac:dyDescent="0.35">
      <c r="AP100" s="21"/>
    </row>
    <row r="101" spans="42:42" x14ac:dyDescent="0.35">
      <c r="AP101" s="21"/>
    </row>
    <row r="102" spans="42:42" x14ac:dyDescent="0.35">
      <c r="AP102" s="21"/>
    </row>
    <row r="103" spans="42:42" x14ac:dyDescent="0.35">
      <c r="AP103" s="21"/>
    </row>
    <row r="104" spans="42:42" x14ac:dyDescent="0.35">
      <c r="AP104" s="21"/>
    </row>
    <row r="105" spans="42:42" x14ac:dyDescent="0.35">
      <c r="AP105" s="21"/>
    </row>
    <row r="106" spans="42:42" x14ac:dyDescent="0.35">
      <c r="AP106" s="21"/>
    </row>
    <row r="107" spans="42:42" x14ac:dyDescent="0.35">
      <c r="AP107" s="22"/>
    </row>
    <row r="108" spans="42:42" x14ac:dyDescent="0.35">
      <c r="AP108" s="21"/>
    </row>
    <row r="109" spans="42:42" x14ac:dyDescent="0.35">
      <c r="AP109" s="21"/>
    </row>
    <row r="110" spans="42:42" x14ac:dyDescent="0.35">
      <c r="AP110" s="21"/>
    </row>
    <row r="111" spans="42:42" x14ac:dyDescent="0.35">
      <c r="AP111" s="21"/>
    </row>
    <row r="112" spans="42:42" x14ac:dyDescent="0.35">
      <c r="AP112" s="21"/>
    </row>
    <row r="113" spans="42:42" x14ac:dyDescent="0.35">
      <c r="AP113" s="21"/>
    </row>
    <row r="114" spans="42:42" x14ac:dyDescent="0.35">
      <c r="AP114" s="22"/>
    </row>
    <row r="115" spans="42:42" x14ac:dyDescent="0.35">
      <c r="AP115" s="21"/>
    </row>
    <row r="116" spans="42:42" x14ac:dyDescent="0.35">
      <c r="AP116" s="21"/>
    </row>
    <row r="117" spans="42:42" x14ac:dyDescent="0.35">
      <c r="AP117" s="21"/>
    </row>
    <row r="118" spans="42:42" x14ac:dyDescent="0.35">
      <c r="AP118" s="21"/>
    </row>
    <row r="119" spans="42:42" x14ac:dyDescent="0.35">
      <c r="AP119" s="21"/>
    </row>
    <row r="120" spans="42:42" x14ac:dyDescent="0.35">
      <c r="AP120" s="22"/>
    </row>
    <row r="121" spans="42:42" x14ac:dyDescent="0.35">
      <c r="AP121" s="22"/>
    </row>
    <row r="122" spans="42:42" x14ac:dyDescent="0.35">
      <c r="AP122" s="21"/>
    </row>
    <row r="123" spans="42:42" x14ac:dyDescent="0.35">
      <c r="AP123" s="21"/>
    </row>
    <row r="124" spans="42:42" x14ac:dyDescent="0.35">
      <c r="AP124" s="21"/>
    </row>
    <row r="125" spans="42:42" x14ac:dyDescent="0.35">
      <c r="AP125" s="21"/>
    </row>
    <row r="126" spans="42:42" x14ac:dyDescent="0.35">
      <c r="AP126" s="23"/>
    </row>
    <row r="127" spans="42:42" x14ac:dyDescent="0.35">
      <c r="AP127" s="23"/>
    </row>
    <row r="128" spans="42:42" x14ac:dyDescent="0.35">
      <c r="AP128" s="23"/>
    </row>
    <row r="129" spans="42:42" x14ac:dyDescent="0.35">
      <c r="AP129" s="21"/>
    </row>
    <row r="130" spans="42:42" x14ac:dyDescent="0.35">
      <c r="AP130" s="21"/>
    </row>
    <row r="131" spans="42:42" x14ac:dyDescent="0.35">
      <c r="AP131" s="22"/>
    </row>
    <row r="132" spans="42:42" x14ac:dyDescent="0.35">
      <c r="AP132" s="21"/>
    </row>
    <row r="133" spans="42:42" x14ac:dyDescent="0.35">
      <c r="AP133" s="21"/>
    </row>
    <row r="134" spans="42:42" x14ac:dyDescent="0.35">
      <c r="AP134" s="21"/>
    </row>
    <row r="135" spans="42:42" x14ac:dyDescent="0.35">
      <c r="AP135" s="21"/>
    </row>
    <row r="136" spans="42:42" x14ac:dyDescent="0.35">
      <c r="AP136" s="21"/>
    </row>
    <row r="137" spans="42:42" x14ac:dyDescent="0.35">
      <c r="AP137" s="21"/>
    </row>
    <row r="138" spans="42:42" x14ac:dyDescent="0.35">
      <c r="AP138" s="21"/>
    </row>
    <row r="139" spans="42:42" x14ac:dyDescent="0.35">
      <c r="AP139" s="21"/>
    </row>
    <row r="140" spans="42:42" x14ac:dyDescent="0.35">
      <c r="AP140" s="22"/>
    </row>
    <row r="141" spans="42:42" x14ac:dyDescent="0.35">
      <c r="AP141" s="21"/>
    </row>
    <row r="142" spans="42:42" x14ac:dyDescent="0.35">
      <c r="AP142" s="21"/>
    </row>
    <row r="143" spans="42:42" x14ac:dyDescent="0.35">
      <c r="AP143" s="21"/>
    </row>
    <row r="144" spans="42:42" x14ac:dyDescent="0.35">
      <c r="AP144" s="21"/>
    </row>
    <row r="145" spans="42:42" x14ac:dyDescent="0.35">
      <c r="AP145" s="21"/>
    </row>
    <row r="146" spans="42:42" x14ac:dyDescent="0.35">
      <c r="AP146" s="21"/>
    </row>
    <row r="147" spans="42:42" x14ac:dyDescent="0.35">
      <c r="AP147" s="21"/>
    </row>
    <row r="148" spans="42:42" x14ac:dyDescent="0.35">
      <c r="AP148" s="21"/>
    </row>
    <row r="149" spans="42:42" x14ac:dyDescent="0.35">
      <c r="AP149" s="21"/>
    </row>
    <row r="150" spans="42:42" x14ac:dyDescent="0.35">
      <c r="AP150" s="21"/>
    </row>
    <row r="151" spans="42:42" x14ac:dyDescent="0.35">
      <c r="AP151" s="21"/>
    </row>
    <row r="152" spans="42:42" x14ac:dyDescent="0.35">
      <c r="AP152" s="23"/>
    </row>
    <row r="153" spans="42:42" x14ac:dyDescent="0.35">
      <c r="AP153" s="23"/>
    </row>
    <row r="154" spans="42:42" x14ac:dyDescent="0.35">
      <c r="AP154" s="21"/>
    </row>
    <row r="155" spans="42:42" x14ac:dyDescent="0.35">
      <c r="AP155" s="21"/>
    </row>
    <row r="156" spans="42:42" x14ac:dyDescent="0.35">
      <c r="AP156" s="23"/>
    </row>
    <row r="157" spans="42:42" x14ac:dyDescent="0.35">
      <c r="AP157" s="21"/>
    </row>
    <row r="158" spans="42:42" x14ac:dyDescent="0.35">
      <c r="AP158" s="21"/>
    </row>
    <row r="159" spans="42:42" x14ac:dyDescent="0.35">
      <c r="AP159" s="21"/>
    </row>
    <row r="160" spans="42:42" x14ac:dyDescent="0.35">
      <c r="AP160" s="21"/>
    </row>
    <row r="161" spans="42:42" x14ac:dyDescent="0.35">
      <c r="AP161" s="22"/>
    </row>
    <row r="162" spans="42:42" x14ac:dyDescent="0.35">
      <c r="AP162" s="21"/>
    </row>
    <row r="163" spans="42:42" x14ac:dyDescent="0.35">
      <c r="AP163" s="21"/>
    </row>
    <row r="164" spans="42:42" x14ac:dyDescent="0.35">
      <c r="AP164" s="21"/>
    </row>
    <row r="165" spans="42:42" x14ac:dyDescent="0.35">
      <c r="AP165" s="21"/>
    </row>
    <row r="166" spans="42:42" x14ac:dyDescent="0.35">
      <c r="AP166" s="21"/>
    </row>
    <row r="167" spans="42:42" x14ac:dyDescent="0.35">
      <c r="AP167" s="21"/>
    </row>
    <row r="168" spans="42:42" x14ac:dyDescent="0.35">
      <c r="AP168" s="21"/>
    </row>
    <row r="169" spans="42:42" x14ac:dyDescent="0.35">
      <c r="AP169" s="21"/>
    </row>
    <row r="170" spans="42:42" x14ac:dyDescent="0.35">
      <c r="AP170" s="21"/>
    </row>
    <row r="171" spans="42:42" x14ac:dyDescent="0.35">
      <c r="AP171" s="21"/>
    </row>
    <row r="172" spans="42:42" ht="15" thickBot="1" x14ac:dyDescent="0.4">
      <c r="AP172" s="21"/>
    </row>
    <row r="173" spans="42:42" x14ac:dyDescent="0.35">
      <c r="AP173" s="20"/>
    </row>
    <row r="174" spans="42:42" x14ac:dyDescent="0.35">
      <c r="AP174" s="21"/>
    </row>
    <row r="175" spans="42:42" x14ac:dyDescent="0.35">
      <c r="AP175" s="22"/>
    </row>
    <row r="176" spans="42:42" x14ac:dyDescent="0.35">
      <c r="AP176" s="21"/>
    </row>
    <row r="177" spans="42:42" x14ac:dyDescent="0.35">
      <c r="AP177" s="21"/>
    </row>
    <row r="178" spans="42:42" x14ac:dyDescent="0.35">
      <c r="AP178" s="21"/>
    </row>
    <row r="179" spans="42:42" x14ac:dyDescent="0.35">
      <c r="AP179" s="21"/>
    </row>
    <row r="180" spans="42:42" x14ac:dyDescent="0.35">
      <c r="AP180" s="21"/>
    </row>
    <row r="181" spans="42:42" x14ac:dyDescent="0.35">
      <c r="AP181" s="23"/>
    </row>
    <row r="182" spans="42:42" x14ac:dyDescent="0.35">
      <c r="AP182" s="23"/>
    </row>
    <row r="183" spans="42:42" x14ac:dyDescent="0.35">
      <c r="AP183" s="22"/>
    </row>
    <row r="184" spans="42:42" x14ac:dyDescent="0.35">
      <c r="AP184" s="21"/>
    </row>
    <row r="185" spans="42:42" x14ac:dyDescent="0.35">
      <c r="AP185" s="21"/>
    </row>
    <row r="186" spans="42:42" x14ac:dyDescent="0.35">
      <c r="AP186" s="21"/>
    </row>
    <row r="187" spans="42:42" x14ac:dyDescent="0.35">
      <c r="AP187" s="23"/>
    </row>
    <row r="188" spans="42:42" x14ac:dyDescent="0.35">
      <c r="AP188" s="23"/>
    </row>
    <row r="189" spans="42:42" x14ac:dyDescent="0.35">
      <c r="AP189" s="23"/>
    </row>
    <row r="190" spans="42:42" x14ac:dyDescent="0.35">
      <c r="AP190" s="23"/>
    </row>
    <row r="191" spans="42:42" x14ac:dyDescent="0.35">
      <c r="AP191" s="23"/>
    </row>
    <row r="192" spans="42:42" x14ac:dyDescent="0.35">
      <c r="AP192" s="23"/>
    </row>
    <row r="193" spans="42:42" x14ac:dyDescent="0.35">
      <c r="AP193" s="23"/>
    </row>
    <row r="194" spans="42:42" x14ac:dyDescent="0.35">
      <c r="AP194" s="23"/>
    </row>
    <row r="195" spans="42:42" x14ac:dyDescent="0.35">
      <c r="AP195" s="23"/>
    </row>
    <row r="196" spans="42:42" x14ac:dyDescent="0.35">
      <c r="AP196" s="23"/>
    </row>
    <row r="197" spans="42:42" x14ac:dyDescent="0.35">
      <c r="AP197" s="23"/>
    </row>
    <row r="198" spans="42:42" x14ac:dyDescent="0.35">
      <c r="AP198" s="23"/>
    </row>
    <row r="199" spans="42:42" x14ac:dyDescent="0.35">
      <c r="AP199" s="23"/>
    </row>
    <row r="200" spans="42:42" x14ac:dyDescent="0.35">
      <c r="AP200" s="23"/>
    </row>
    <row r="201" spans="42:42" x14ac:dyDescent="0.35">
      <c r="AP201" s="23"/>
    </row>
    <row r="202" spans="42:42" x14ac:dyDescent="0.35">
      <c r="AP202" s="23"/>
    </row>
    <row r="203" spans="42:42" x14ac:dyDescent="0.35">
      <c r="AP203" s="23"/>
    </row>
    <row r="204" spans="42:42" x14ac:dyDescent="0.35">
      <c r="AP204" s="23"/>
    </row>
    <row r="205" spans="42:42" x14ac:dyDescent="0.35">
      <c r="AP205" s="23"/>
    </row>
    <row r="206" spans="42:42" x14ac:dyDescent="0.35">
      <c r="AP206" s="23"/>
    </row>
    <row r="207" spans="42:42" x14ac:dyDescent="0.35">
      <c r="AP207" s="23"/>
    </row>
    <row r="208" spans="42:42" x14ac:dyDescent="0.35">
      <c r="AP208" s="23"/>
    </row>
    <row r="209" spans="42:42" x14ac:dyDescent="0.35">
      <c r="AP209" s="23"/>
    </row>
    <row r="210" spans="42:42" x14ac:dyDescent="0.35">
      <c r="AP210" s="23"/>
    </row>
    <row r="211" spans="42:42" x14ac:dyDescent="0.35">
      <c r="AP211" s="21"/>
    </row>
    <row r="212" spans="42:42" x14ac:dyDescent="0.35">
      <c r="AP212" s="21"/>
    </row>
    <row r="213" spans="42:42" x14ac:dyDescent="0.35">
      <c r="AP213" s="21"/>
    </row>
    <row r="214" spans="42:42" x14ac:dyDescent="0.35">
      <c r="AP214" s="21"/>
    </row>
    <row r="215" spans="42:42" x14ac:dyDescent="0.35">
      <c r="AP215" s="21"/>
    </row>
    <row r="216" spans="42:42" x14ac:dyDescent="0.35">
      <c r="AP216" s="21"/>
    </row>
    <row r="217" spans="42:42" x14ac:dyDescent="0.35">
      <c r="AP217"/>
    </row>
  </sheetData>
  <sortState xmlns:xlrd2="http://schemas.microsoft.com/office/spreadsheetml/2017/richdata2" ref="AP4:AP218">
    <sortCondition ref="AP4:AP218"/>
  </sortState>
  <mergeCells count="5">
    <mergeCell ref="AE2:AG2"/>
    <mergeCell ref="F1:J1"/>
    <mergeCell ref="F9:J9"/>
    <mergeCell ref="V1:Z1"/>
    <mergeCell ref="AC2:AD2"/>
  </mergeCells>
  <conditionalFormatting sqref="AP3:AP216">
    <cfRule type="cellIs" dxfId="18" priority="1" operator="equal">
      <formula>""</formula>
    </cfRule>
  </conditionalFormatting>
  <conditionalFormatting sqref="AP5:AP10">
    <cfRule type="duplicateValues" dxfId="17" priority="4"/>
  </conditionalFormatting>
  <conditionalFormatting sqref="AP94">
    <cfRule type="duplicateValues" dxfId="16" priority="3"/>
  </conditionalFormatting>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A1:I24"/>
  <sheetViews>
    <sheetView showGridLines="0" zoomScale="85" zoomScaleNormal="85" workbookViewId="0">
      <selection activeCell="C4" sqref="C1:E1048576"/>
    </sheetView>
  </sheetViews>
  <sheetFormatPr baseColWidth="10" defaultColWidth="11.453125" defaultRowHeight="14.5" x14ac:dyDescent="0.35"/>
  <cols>
    <col min="1" max="1" width="16.1796875" style="7" customWidth="1"/>
    <col min="2" max="2" width="32.453125" style="7" customWidth="1"/>
    <col min="3" max="3" width="20.453125" style="7" customWidth="1"/>
    <col min="4" max="4" width="9.26953125" style="11" hidden="1" customWidth="1"/>
    <col min="5" max="5" width="13.26953125" style="7" customWidth="1"/>
    <col min="6" max="6" width="10.26953125" style="7" hidden="1" customWidth="1"/>
    <col min="7" max="7" width="9.453125" style="6" customWidth="1"/>
    <col min="8" max="16384" width="11.453125" style="7"/>
  </cols>
  <sheetData>
    <row r="1" spans="1:9" ht="26" x14ac:dyDescent="0.35">
      <c r="A1" s="286" t="s">
        <v>492</v>
      </c>
      <c r="B1" s="287"/>
      <c r="C1" s="287"/>
      <c r="D1" s="287"/>
      <c r="E1" s="287"/>
      <c r="F1" s="287"/>
      <c r="G1" s="287"/>
      <c r="H1" s="288"/>
    </row>
    <row r="2" spans="1:9" x14ac:dyDescent="0.35">
      <c r="A2" s="55"/>
      <c r="B2" s="56"/>
      <c r="C2" s="289" t="s">
        <v>493</v>
      </c>
      <c r="D2" s="289"/>
      <c r="E2" s="289"/>
      <c r="F2" s="289"/>
      <c r="G2" s="289"/>
      <c r="H2" s="290"/>
    </row>
    <row r="3" spans="1:9" ht="15" customHeight="1" x14ac:dyDescent="0.35">
      <c r="A3" s="57"/>
      <c r="B3" s="58"/>
      <c r="C3" s="289"/>
      <c r="D3" s="289"/>
      <c r="E3" s="289"/>
      <c r="F3" s="289"/>
      <c r="G3" s="289"/>
      <c r="H3" s="290"/>
    </row>
    <row r="4" spans="1:9" x14ac:dyDescent="0.35">
      <c r="A4" s="49" t="s">
        <v>494</v>
      </c>
      <c r="B4" s="48" t="s">
        <v>495</v>
      </c>
      <c r="C4" s="59" t="s">
        <v>496</v>
      </c>
      <c r="D4" s="60" t="s">
        <v>497</v>
      </c>
      <c r="E4" s="61" t="s">
        <v>498</v>
      </c>
      <c r="F4" s="60" t="s">
        <v>497</v>
      </c>
      <c r="G4" s="68" t="s">
        <v>497</v>
      </c>
      <c r="H4" s="8" t="s">
        <v>499</v>
      </c>
    </row>
    <row r="5" spans="1:9" ht="30" customHeight="1" x14ac:dyDescent="0.35">
      <c r="A5" s="283" t="s">
        <v>500</v>
      </c>
      <c r="B5" s="52" t="s">
        <v>501</v>
      </c>
      <c r="C5" s="43" t="s">
        <v>204</v>
      </c>
      <c r="D5" s="44" t="str">
        <f>IF(C5="SI",$G5,"-")</f>
        <v>-</v>
      </c>
      <c r="E5" s="9" t="s">
        <v>204</v>
      </c>
      <c r="F5" s="10" t="str">
        <f>IF(E5="SI",$G5,"-")</f>
        <v>-</v>
      </c>
      <c r="G5" s="69">
        <v>15</v>
      </c>
      <c r="H5" s="72" t="s">
        <v>502</v>
      </c>
    </row>
    <row r="6" spans="1:9" ht="20" x14ac:dyDescent="0.35">
      <c r="A6" s="284"/>
      <c r="B6" s="53" t="s">
        <v>503</v>
      </c>
      <c r="C6" s="43"/>
      <c r="D6" s="44" t="str">
        <f>IF(C6="SI",$G6,"-")</f>
        <v>-</v>
      </c>
      <c r="E6" s="9"/>
      <c r="F6" s="10" t="str">
        <f>IF(E6="SI",$G6,"-")</f>
        <v>-</v>
      </c>
      <c r="G6" s="69">
        <v>15</v>
      </c>
      <c r="H6" s="72" t="s">
        <v>502</v>
      </c>
      <c r="I6" s="1"/>
    </row>
    <row r="7" spans="1:9" ht="20" x14ac:dyDescent="0.35">
      <c r="A7" s="285"/>
      <c r="B7" s="53" t="s">
        <v>504</v>
      </c>
      <c r="C7" s="9"/>
      <c r="D7" s="10" t="str">
        <f>IF(C7="SI",$G7,"-")</f>
        <v>-</v>
      </c>
      <c r="E7" s="9"/>
      <c r="F7" s="10" t="str">
        <f>IF(E7="SI",$G7,"-")</f>
        <v>-</v>
      </c>
      <c r="G7" s="69">
        <v>30</v>
      </c>
      <c r="H7" s="72" t="s">
        <v>502</v>
      </c>
    </row>
    <row r="8" spans="1:9" ht="20" x14ac:dyDescent="0.35">
      <c r="A8" s="281" t="s">
        <v>505</v>
      </c>
      <c r="B8" s="53" t="s">
        <v>506</v>
      </c>
      <c r="C8" s="9"/>
      <c r="D8" s="10" t="str">
        <f>IF(C8="SI",$G8,"-")</f>
        <v>-</v>
      </c>
      <c r="E8" s="9"/>
      <c r="F8" s="10" t="str">
        <f>IF(E8="SI",$G8,"-")</f>
        <v>-</v>
      </c>
      <c r="G8" s="69">
        <v>15</v>
      </c>
      <c r="H8" s="72" t="s">
        <v>502</v>
      </c>
    </row>
    <row r="9" spans="1:9" ht="20" x14ac:dyDescent="0.35">
      <c r="A9" s="282"/>
      <c r="B9" s="54" t="s">
        <v>507</v>
      </c>
      <c r="C9" s="9"/>
      <c r="D9" s="10" t="str">
        <f>IF(C9="SI",$G9,"-")</f>
        <v>-</v>
      </c>
      <c r="E9" s="9"/>
      <c r="F9" s="10" t="str">
        <f>IF(E9="SI",$G9,"-")</f>
        <v>-</v>
      </c>
      <c r="G9" s="70">
        <v>25</v>
      </c>
      <c r="H9" s="72" t="s">
        <v>502</v>
      </c>
    </row>
    <row r="10" spans="1:9" x14ac:dyDescent="0.35">
      <c r="A10" s="303"/>
      <c r="B10" s="304"/>
      <c r="C10" s="304"/>
      <c r="D10" s="46">
        <f>SUM(D5:D9)</f>
        <v>0</v>
      </c>
      <c r="E10" s="46"/>
      <c r="F10" s="46">
        <f>SUM(F5:F9)</f>
        <v>0</v>
      </c>
      <c r="G10" s="71">
        <f>SUM(G5:G9)</f>
        <v>100</v>
      </c>
      <c r="H10" s="3"/>
    </row>
    <row r="11" spans="1:9" x14ac:dyDescent="0.35">
      <c r="A11" s="291"/>
      <c r="B11" s="292"/>
      <c r="C11" s="292"/>
      <c r="D11" s="292"/>
      <c r="E11" s="292"/>
      <c r="F11" s="292"/>
      <c r="G11" s="292"/>
      <c r="H11" s="293"/>
    </row>
    <row r="12" spans="1:9" x14ac:dyDescent="0.35">
      <c r="A12" s="50"/>
      <c r="B12" s="305" t="s">
        <v>508</v>
      </c>
      <c r="C12" s="305"/>
      <c r="D12" s="305"/>
      <c r="E12" s="305"/>
      <c r="F12" s="305"/>
      <c r="G12" s="98"/>
      <c r="H12" s="294"/>
    </row>
    <row r="13" spans="1:9" ht="45.75" customHeight="1" x14ac:dyDescent="0.35">
      <c r="A13" s="50"/>
      <c r="B13" s="62" t="s">
        <v>509</v>
      </c>
      <c r="C13" s="301" t="s">
        <v>510</v>
      </c>
      <c r="D13" s="302"/>
      <c r="E13" s="301" t="s">
        <v>511</v>
      </c>
      <c r="F13" s="302"/>
      <c r="G13" s="98"/>
      <c r="H13" s="295"/>
    </row>
    <row r="14" spans="1:9" x14ac:dyDescent="0.35">
      <c r="A14" s="50"/>
      <c r="B14" s="3" t="s">
        <v>512</v>
      </c>
      <c r="C14" s="299">
        <v>0</v>
      </c>
      <c r="D14" s="299"/>
      <c r="E14" s="299">
        <v>0</v>
      </c>
      <c r="F14" s="299"/>
      <c r="G14" s="98"/>
      <c r="H14" s="295"/>
    </row>
    <row r="15" spans="1:9" x14ac:dyDescent="0.35">
      <c r="A15" s="50"/>
      <c r="B15" s="3" t="s">
        <v>513</v>
      </c>
      <c r="C15" s="299">
        <v>1</v>
      </c>
      <c r="D15" s="299"/>
      <c r="E15" s="299">
        <v>1</v>
      </c>
      <c r="F15" s="299"/>
      <c r="G15" s="98"/>
      <c r="H15" s="295"/>
    </row>
    <row r="16" spans="1:9" ht="15" thickBot="1" x14ac:dyDescent="0.4">
      <c r="A16" s="50"/>
      <c r="B16" s="206" t="s">
        <v>514</v>
      </c>
      <c r="C16" s="300">
        <v>2</v>
      </c>
      <c r="D16" s="300"/>
      <c r="E16" s="300">
        <v>2</v>
      </c>
      <c r="F16" s="300"/>
      <c r="G16" s="98"/>
      <c r="H16" s="295"/>
    </row>
    <row r="17" spans="1:8" ht="7.5" customHeight="1" x14ac:dyDescent="0.35">
      <c r="A17" s="64"/>
      <c r="B17" s="65"/>
      <c r="C17" s="297"/>
      <c r="D17" s="297"/>
      <c r="E17" s="297"/>
      <c r="F17" s="297"/>
      <c r="G17" s="99"/>
      <c r="H17" s="295"/>
    </row>
    <row r="18" spans="1:8" x14ac:dyDescent="0.35">
      <c r="A18" s="50"/>
      <c r="B18" s="3"/>
      <c r="C18" s="298" t="s">
        <v>515</v>
      </c>
      <c r="D18" s="299"/>
      <c r="E18" s="299"/>
      <c r="F18" s="299"/>
      <c r="G18" s="98"/>
      <c r="H18" s="295"/>
    </row>
    <row r="19" spans="1:8" x14ac:dyDescent="0.35">
      <c r="A19" s="50"/>
      <c r="B19" s="281" t="s">
        <v>505</v>
      </c>
      <c r="C19" s="63" t="s">
        <v>502</v>
      </c>
      <c r="D19" s="63" t="s">
        <v>516</v>
      </c>
      <c r="E19" s="45"/>
      <c r="F19" s="2">
        <f>G6</f>
        <v>15</v>
      </c>
      <c r="G19" s="98"/>
      <c r="H19" s="295"/>
    </row>
    <row r="20" spans="1:8" x14ac:dyDescent="0.35">
      <c r="A20" s="50"/>
      <c r="B20" s="282"/>
      <c r="C20" s="63" t="s">
        <v>502</v>
      </c>
      <c r="D20" s="63" t="s">
        <v>516</v>
      </c>
      <c r="E20" s="3"/>
      <c r="F20" s="2">
        <f>G7</f>
        <v>30</v>
      </c>
      <c r="G20" s="98"/>
      <c r="H20" s="295"/>
    </row>
    <row r="21" spans="1:8" x14ac:dyDescent="0.35">
      <c r="A21" s="50"/>
      <c r="B21" s="283" t="s">
        <v>500</v>
      </c>
      <c r="C21" s="63" t="s">
        <v>502</v>
      </c>
      <c r="D21" s="63" t="s">
        <v>516</v>
      </c>
      <c r="E21" s="3"/>
      <c r="F21" s="2">
        <f>G8</f>
        <v>15</v>
      </c>
      <c r="G21" s="98"/>
      <c r="H21" s="295"/>
    </row>
    <row r="22" spans="1:8" x14ac:dyDescent="0.35">
      <c r="A22" s="50"/>
      <c r="B22" s="284"/>
      <c r="C22" s="63" t="s">
        <v>502</v>
      </c>
      <c r="D22" s="63" t="s">
        <v>516</v>
      </c>
      <c r="E22" s="3"/>
      <c r="F22" s="2">
        <f>G9</f>
        <v>25</v>
      </c>
      <c r="G22" s="98"/>
      <c r="H22" s="295"/>
    </row>
    <row r="23" spans="1:8" x14ac:dyDescent="0.35">
      <c r="A23" s="50"/>
      <c r="B23" s="285"/>
      <c r="C23" s="63" t="s">
        <v>502</v>
      </c>
      <c r="D23" s="63" t="s">
        <v>516</v>
      </c>
      <c r="E23" s="3"/>
      <c r="F23" s="2">
        <f>G10</f>
        <v>100</v>
      </c>
      <c r="G23" s="98"/>
      <c r="H23" s="295"/>
    </row>
    <row r="24" spans="1:8" ht="15" thickBot="1" x14ac:dyDescent="0.4">
      <c r="A24" s="51"/>
      <c r="B24" s="66"/>
      <c r="C24" s="66"/>
      <c r="D24" s="67"/>
      <c r="E24" s="66"/>
      <c r="F24" s="66"/>
      <c r="G24" s="100"/>
      <c r="H24" s="296"/>
    </row>
  </sheetData>
  <mergeCells count="22">
    <mergeCell ref="C13:D13"/>
    <mergeCell ref="E13:F13"/>
    <mergeCell ref="A5:A7"/>
    <mergeCell ref="A8:A9"/>
    <mergeCell ref="A10:C10"/>
    <mergeCell ref="B12:F12"/>
    <mergeCell ref="B19:B20"/>
    <mergeCell ref="B21:B23"/>
    <mergeCell ref="A1:H1"/>
    <mergeCell ref="C2:H3"/>
    <mergeCell ref="A11:H11"/>
    <mergeCell ref="H12:H24"/>
    <mergeCell ref="C17:D17"/>
    <mergeCell ref="E17:F17"/>
    <mergeCell ref="C18:D18"/>
    <mergeCell ref="E18:F18"/>
    <mergeCell ref="C14:D14"/>
    <mergeCell ref="E14:F14"/>
    <mergeCell ref="C15:D15"/>
    <mergeCell ref="E15:F15"/>
    <mergeCell ref="C16:D16"/>
    <mergeCell ref="E16:F16"/>
  </mergeCells>
  <conditionalFormatting sqref="C5:D5">
    <cfRule type="expression" dxfId="15" priority="10">
      <formula>$C$5="SI"</formula>
    </cfRule>
  </conditionalFormatting>
  <conditionalFormatting sqref="C6:D6">
    <cfRule type="expression" dxfId="14" priority="9">
      <formula>$C$6="SI"</formula>
    </cfRule>
  </conditionalFormatting>
  <conditionalFormatting sqref="C7:D7">
    <cfRule type="expression" dxfId="13" priority="8">
      <formula>$C$7="SI"</formula>
    </cfRule>
  </conditionalFormatting>
  <conditionalFormatting sqref="C8:D8">
    <cfRule type="expression" dxfId="12" priority="7">
      <formula>$C$8="SI"</formula>
    </cfRule>
  </conditionalFormatting>
  <conditionalFormatting sqref="C9:D9">
    <cfRule type="expression" dxfId="11" priority="6">
      <formula>$C$9="SI"</formula>
    </cfRule>
  </conditionalFormatting>
  <conditionalFormatting sqref="C14:D14">
    <cfRule type="expression" dxfId="10" priority="16">
      <formula>$D$10&lt;=50</formula>
    </cfRule>
  </conditionalFormatting>
  <conditionalFormatting sqref="C15:D15">
    <cfRule type="expression" dxfId="9" priority="15">
      <formula>IF($D$10&gt;50,IF($D$10&lt;=75,1,0),0)</formula>
    </cfRule>
  </conditionalFormatting>
  <conditionalFormatting sqref="C16:D16">
    <cfRule type="expression" dxfId="8" priority="14">
      <formula>$D$10&gt;75</formula>
    </cfRule>
  </conditionalFormatting>
  <conditionalFormatting sqref="E5:F5">
    <cfRule type="expression" dxfId="7" priority="5">
      <formula>$E$5="SI"</formula>
    </cfRule>
  </conditionalFormatting>
  <conditionalFormatting sqref="E6:F6">
    <cfRule type="expression" dxfId="6" priority="4">
      <formula>$E$6="SI"</formula>
    </cfRule>
  </conditionalFormatting>
  <conditionalFormatting sqref="E7:F7">
    <cfRule type="expression" dxfId="5" priority="3">
      <formula>$E$7="SI"</formula>
    </cfRule>
  </conditionalFormatting>
  <conditionalFormatting sqref="E8:F8">
    <cfRule type="expression" dxfId="4" priority="2">
      <formula>$E$8="SI"</formula>
    </cfRule>
  </conditionalFormatting>
  <conditionalFormatting sqref="E9:F9">
    <cfRule type="expression" dxfId="3" priority="1">
      <formula>$E$9="SI"</formula>
    </cfRule>
  </conditionalFormatting>
  <conditionalFormatting sqref="E14:F14">
    <cfRule type="expression" dxfId="2" priority="13">
      <formula>$F$10&lt;=50</formula>
    </cfRule>
  </conditionalFormatting>
  <conditionalFormatting sqref="E15:F15">
    <cfRule type="expression" dxfId="1" priority="12">
      <formula>IF($F$10&gt;50,IF($F$10&lt;=75,1,0),0)</formula>
    </cfRule>
  </conditionalFormatting>
  <conditionalFormatting sqref="E16:F16">
    <cfRule type="expression" dxfId="0" priority="11">
      <formula>$F$10&gt;75</formula>
    </cfRule>
  </conditionalFormatting>
  <dataValidations count="1">
    <dataValidation type="list" allowBlank="1" showInputMessage="1" showErrorMessage="1" sqref="C5:C9 E5:E9" xr:uid="{00000000-0002-0000-0800-000000000000}">
      <formula1>"Si,No"</formula1>
    </dataValidation>
  </dataValidations>
  <printOptions horizontalCentered="1" verticalCentered="1"/>
  <pageMargins left="0.37" right="0.7" top="0.75" bottom="0.39"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DABE-594A-4219-BA34-69AE9F624892}">
  <sheetPr>
    <tabColor theme="8" tint="-0.499984740745262"/>
  </sheetPr>
  <dimension ref="A1:WSM28"/>
  <sheetViews>
    <sheetView tabSelected="1" zoomScale="80" zoomScaleNormal="80" workbookViewId="0">
      <selection activeCell="C2" sqref="C2"/>
    </sheetView>
  </sheetViews>
  <sheetFormatPr baseColWidth="10" defaultColWidth="10.7265625" defaultRowHeight="54" customHeight="1" x14ac:dyDescent="0.35"/>
  <cols>
    <col min="1" max="1" width="20"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16055" ht="24" customHeight="1" x14ac:dyDescent="0.35"/>
    <row r="2" spans="1:16055" ht="135.5" customHeight="1" x14ac:dyDescent="0.35">
      <c r="B2" s="213" t="s">
        <v>555</v>
      </c>
    </row>
    <row r="3" spans="1:16055" ht="36" customHeight="1" x14ac:dyDescent="0.5">
      <c r="A3" s="134"/>
      <c r="B3" s="132"/>
      <c r="C3" s="229"/>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16055" ht="18.75" customHeight="1" thickBot="1" x14ac:dyDescent="0.4">
      <c r="A4" s="76"/>
      <c r="B4" s="76"/>
      <c r="C4" s="76"/>
    </row>
    <row r="5" spans="1:16055" ht="66.75" customHeight="1" thickBot="1" x14ac:dyDescent="0.4">
      <c r="A5" s="230" t="s">
        <v>3</v>
      </c>
      <c r="B5" s="231" t="s">
        <v>517</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16055" ht="42" customHeight="1" thickBot="1" x14ac:dyDescent="0.4">
      <c r="A6" s="230"/>
      <c r="B6" s="231"/>
      <c r="C6" s="231"/>
      <c r="D6" s="231"/>
      <c r="E6" s="231"/>
      <c r="F6" s="231"/>
      <c r="G6" s="231"/>
      <c r="H6" s="231"/>
      <c r="I6" s="233" t="s">
        <v>10</v>
      </c>
      <c r="J6" s="233"/>
      <c r="K6" s="233"/>
      <c r="L6" s="233"/>
      <c r="M6" s="233"/>
      <c r="N6" s="233"/>
      <c r="O6" s="233"/>
      <c r="P6" s="233"/>
      <c r="Q6" s="234" t="s">
        <v>11</v>
      </c>
      <c r="R6" s="234"/>
      <c r="S6" s="77" t="s">
        <v>12</v>
      </c>
      <c r="T6" s="77" t="s">
        <v>36</v>
      </c>
      <c r="U6" s="77" t="s">
        <v>14</v>
      </c>
      <c r="V6" s="77" t="s">
        <v>15</v>
      </c>
      <c r="W6" s="77" t="s">
        <v>37</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16055" ht="117.75" customHeight="1" thickBot="1" x14ac:dyDescent="0.4">
      <c r="A7" s="23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328</v>
      </c>
      <c r="AT7" s="125" t="s">
        <v>329</v>
      </c>
      <c r="AU7" s="125" t="s">
        <v>60</v>
      </c>
      <c r="AV7" s="125" t="s">
        <v>328</v>
      </c>
      <c r="AW7" s="125" t="s">
        <v>329</v>
      </c>
      <c r="AX7" s="125" t="s">
        <v>60</v>
      </c>
      <c r="AY7" s="125" t="s">
        <v>328</v>
      </c>
      <c r="AZ7" s="125" t="s">
        <v>329</v>
      </c>
    </row>
    <row r="8" spans="1:16055" ht="94.5" customHeight="1" x14ac:dyDescent="0.35">
      <c r="A8" s="199" t="s">
        <v>93</v>
      </c>
      <c r="B8" s="184" t="s">
        <v>94</v>
      </c>
      <c r="C8" s="184" t="s">
        <v>95</v>
      </c>
      <c r="D8" s="194" t="s">
        <v>66</v>
      </c>
      <c r="E8" s="122" t="str">
        <f>VLOOKUP(D8,'[1]Listas Nuevas'!L12:M21,2,0)</f>
        <v>Rara vez</v>
      </c>
      <c r="F8" s="123" t="s">
        <v>96</v>
      </c>
      <c r="G8" s="123" t="str">
        <f>_xlfn.CONCAT(E8:F8)</f>
        <v>Rara vezMayor</v>
      </c>
      <c r="H8" s="83" t="str">
        <f>IFERROR(VLOOKUP(G8,'[1]Listas Nuevas'!$F$22:$G$36,2,0)," ")</f>
        <v>Alto</v>
      </c>
      <c r="I8" s="73" t="s">
        <v>68</v>
      </c>
      <c r="J8" s="183" t="s">
        <v>97</v>
      </c>
      <c r="K8" s="177" t="s">
        <v>98</v>
      </c>
      <c r="L8" s="177" t="s">
        <v>71</v>
      </c>
      <c r="M8" s="177" t="s">
        <v>99</v>
      </c>
      <c r="N8" s="176" t="s">
        <v>100</v>
      </c>
      <c r="O8" s="177" t="s">
        <v>101</v>
      </c>
      <c r="P8" s="179" t="s">
        <v>102</v>
      </c>
      <c r="Q8" s="73" t="s">
        <v>76</v>
      </c>
      <c r="R8" s="73" t="s">
        <v>77</v>
      </c>
      <c r="S8" s="73" t="s">
        <v>78</v>
      </c>
      <c r="T8" s="73" t="s">
        <v>79</v>
      </c>
      <c r="U8" s="73" t="s">
        <v>80</v>
      </c>
      <c r="V8" s="73" t="s">
        <v>81</v>
      </c>
      <c r="W8" s="73" t="s">
        <v>82</v>
      </c>
      <c r="X8" s="83">
        <f>SUM(IF($Q8='[1]Evaluación Diseño Control'!$C$2,15)+IF($R8='[1]Evaluación Diseño Control'!$C$3,15)+IF($S8='[1]Evaluación Diseño Control'!$C$4,15)+IF($T8='[1]Evaluación Diseño Control'!$C$5,15,IF($T8='[1]Evaluación Diseño Control'!$D$5,10))+IF($U8='[1]Evaluación Diseño Control'!$C$6,15)+IF($V8='[1]Evaluación Diseño Control'!$C$7,15)+IF($W8='[1]Evaluación Diseño Control'!$C$8,10,IF($W8='[1]Evaluación Diseño Control'!$D$8,5)))</f>
        <v>100</v>
      </c>
      <c r="Y8" s="83" t="str">
        <f>IF($X8&gt;95,"FUERTE",IF($X8&gt;85,"MODERADO","DÉBIL"))</f>
        <v>FUERTE</v>
      </c>
      <c r="Z8" s="73" t="s">
        <v>103</v>
      </c>
      <c r="AA8" s="83" t="str">
        <f>VLOOKUP(CONCATENATE($Y8,$Z8),'[1]Listas Nuevas'!$X$3:$Z$11,2,0)</f>
        <v>FUERTE</v>
      </c>
      <c r="AB8" s="83">
        <f>IF($AA8="FUERTE",100,IF($AA8="MODERADO",50,0))</f>
        <v>100</v>
      </c>
      <c r="AC8" s="85" t="str">
        <f>VLOOKUP(CONCATENATE($Y8,$Z8),'[1]Listas Nuevas'!$X$3:$Z$11,3,0)</f>
        <v>No</v>
      </c>
      <c r="AD8" s="86" t="s">
        <v>103</v>
      </c>
      <c r="AE8" s="80" t="s">
        <v>84</v>
      </c>
      <c r="AF8" s="83">
        <f>IFERROR(VLOOKUP(CONCATENATE(AD8,AE8),'[1]Listas Nuevas'!$AC$6:$AD$7,2,0),0)</f>
        <v>2</v>
      </c>
      <c r="AG8" s="83" t="e" vm="1">
        <v>#VALUE!</v>
      </c>
      <c r="AH8" s="84" t="s">
        <v>85</v>
      </c>
      <c r="AI8" t="str">
        <f>F8</f>
        <v>Mayor</v>
      </c>
      <c r="AJ8" t="str">
        <f>_xlfn.CONCAT(AH8,AI8)</f>
        <v>1. Rara vezMayor</v>
      </c>
      <c r="AK8" s="83" t="str">
        <f>IFERROR(VLOOKUP(AJ8,'[1]Listas Nuevas'!$F$39:$G$53,2,0)," ")</f>
        <v>Alto</v>
      </c>
      <c r="AL8" s="124" t="s">
        <v>86</v>
      </c>
      <c r="AM8" s="182" t="s">
        <v>518</v>
      </c>
      <c r="AN8" s="182" t="s">
        <v>519</v>
      </c>
      <c r="AO8" s="183" t="s">
        <v>105</v>
      </c>
      <c r="AP8" s="202">
        <v>45987</v>
      </c>
      <c r="AQ8" s="202">
        <v>46006</v>
      </c>
      <c r="AR8" s="82"/>
      <c r="AS8" s="82"/>
      <c r="AT8" s="126"/>
      <c r="AU8" s="82"/>
      <c r="AV8" s="82"/>
      <c r="AW8" s="82"/>
      <c r="AX8" s="82"/>
      <c r="AY8" s="82"/>
      <c r="AZ8" s="8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row>
    <row r="9" spans="1:16055" ht="94.5" customHeight="1" x14ac:dyDescent="0.35">
      <c r="A9" s="200" t="s">
        <v>106</v>
      </c>
      <c r="B9" s="16" t="s">
        <v>107</v>
      </c>
      <c r="C9" s="82" t="s">
        <v>108</v>
      </c>
      <c r="D9" s="89" t="s">
        <v>66</v>
      </c>
      <c r="E9" s="122" t="str">
        <f>VLOOKUP(D9,'[1]Listas Nuevas'!L13:M22,2,0)</f>
        <v>Rara vez</v>
      </c>
      <c r="F9" s="123" t="s">
        <v>109</v>
      </c>
      <c r="G9" s="123" t="str">
        <f t="shared" ref="G9" si="0">_xlfn.CONCAT(E9,F9)</f>
        <v>Rara vezModerado</v>
      </c>
      <c r="H9" s="198" t="str">
        <f>VLOOKUP(G9,'[2]Listas Nuevas'!$F$22:$G$36,2,0)</f>
        <v>Moderado</v>
      </c>
      <c r="I9" s="73" t="s">
        <v>68</v>
      </c>
      <c r="J9" s="87" t="s">
        <v>520</v>
      </c>
      <c r="K9" s="80" t="s">
        <v>110</v>
      </c>
      <c r="L9" s="80" t="s">
        <v>111</v>
      </c>
      <c r="M9" s="80" t="s">
        <v>521</v>
      </c>
      <c r="N9" s="74" t="s">
        <v>112</v>
      </c>
      <c r="O9" s="80" t="s">
        <v>522</v>
      </c>
      <c r="P9" s="93" t="s">
        <v>523</v>
      </c>
      <c r="Q9" s="73" t="s">
        <v>76</v>
      </c>
      <c r="R9" s="73" t="s">
        <v>77</v>
      </c>
      <c r="S9" s="73" t="s">
        <v>78</v>
      </c>
      <c r="T9" s="73" t="s">
        <v>79</v>
      </c>
      <c r="U9" s="73" t="s">
        <v>80</v>
      </c>
      <c r="V9" s="73" t="s">
        <v>81</v>
      </c>
      <c r="W9" s="73" t="s">
        <v>82</v>
      </c>
      <c r="X9" s="83">
        <f>SUM(IF($Q9='[2]Evaluación Diseño Control'!$C$2,15)+IF($R9='[2]Evaluación Diseño Control'!$C$3,15)+IF($S9='[2]Evaluación Diseño Control'!$C$4,15)+IF($T9='[2]Evaluación Diseño Control'!$C$5,15,IF($T9='[2]Evaluación Diseño Control'!$D$5,10))+IF($U9='[2]Evaluación Diseño Control'!$C$6,15)+IF($V9='[2]Evaluación Diseño Control'!$C$7,15)+IF($W9='[2]Evaluación Diseño Control'!$C$8,10,IF($W9='[2]Evaluación Diseño Control'!$D$8,5)))</f>
        <v>100</v>
      </c>
      <c r="Y9" s="83" t="str">
        <f t="shared" ref="Y9" si="1">IF($X9&gt;95,"FUERTE",IF($X9&gt;85,"MODERADO","DÉBIL"))</f>
        <v>FUERTE</v>
      </c>
      <c r="Z9" s="73" t="s">
        <v>83</v>
      </c>
      <c r="AA9" s="83" t="str">
        <f>VLOOKUP(CONCATENATE($Y9,$Z9),'[2]Listas Nuevas'!$X$3:$Z$11,2,0)</f>
        <v>MODERADO</v>
      </c>
      <c r="AB9" s="83">
        <f t="shared" ref="AB9" si="2">IF($AA9="FUERTE",100,IF($AA9="MODERADO",50,0))</f>
        <v>50</v>
      </c>
      <c r="AC9" s="85" t="str">
        <f>VLOOKUP(CONCATENATE($Y9,$Z9),'[2]Listas Nuevas'!$X$3:$Z$11,3,0)</f>
        <v>Si</v>
      </c>
      <c r="AD9" s="86" t="s">
        <v>83</v>
      </c>
      <c r="AE9" s="80" t="s">
        <v>84</v>
      </c>
      <c r="AF9" s="83">
        <v>1</v>
      </c>
      <c r="AG9" s="83" t="e" vm="1">
        <v>#VALUE!</v>
      </c>
      <c r="AH9" s="84" t="s">
        <v>85</v>
      </c>
      <c r="AI9" t="str">
        <f t="shared" ref="AI9" si="3">F9</f>
        <v>Moderado</v>
      </c>
      <c r="AJ9" t="str">
        <f t="shared" ref="AJ9" si="4">_xlfn.CONCAT(AH9,AI9)</f>
        <v>1. Rara vezModerado</v>
      </c>
      <c r="AK9" s="83" t="str">
        <f>IFERROR(VLOOKUP(AJ9,'[2]Listas Nuevas'!$F$39:$G$53,2,0)," ")</f>
        <v>Moderado</v>
      </c>
      <c r="AL9" s="124" t="s">
        <v>86</v>
      </c>
      <c r="AM9" s="182" t="s">
        <v>524</v>
      </c>
      <c r="AN9" s="182" t="s">
        <v>525</v>
      </c>
      <c r="AO9" s="183" t="s">
        <v>113</v>
      </c>
      <c r="AP9" s="202">
        <v>45987</v>
      </c>
      <c r="AQ9" s="202">
        <v>46021</v>
      </c>
      <c r="AR9" s="82"/>
      <c r="AS9" s="82"/>
      <c r="AT9" s="82"/>
      <c r="AU9" s="82"/>
      <c r="AV9" s="82"/>
      <c r="AW9" s="82"/>
      <c r="AX9" s="82"/>
      <c r="AY9" s="82"/>
      <c r="AZ9" s="8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row>
    <row r="10" spans="1:16055" ht="94.5" customHeight="1" x14ac:dyDescent="0.35">
      <c r="A10" s="201" t="s">
        <v>114</v>
      </c>
      <c r="B10" s="186" t="s">
        <v>115</v>
      </c>
      <c r="C10" s="187" t="s">
        <v>116</v>
      </c>
      <c r="D10" s="195" t="s">
        <v>66</v>
      </c>
      <c r="E10" s="122" t="str">
        <f>VLOOKUP(D10,'[3]Listas Nuevas'!L13:M22,2,0)</f>
        <v>Rara vez</v>
      </c>
      <c r="F10" s="123" t="s">
        <v>67</v>
      </c>
      <c r="G10" s="123" t="str">
        <f>_xlfn.CONCAT(E10:F10)</f>
        <v>Rara vezCatastrófico</v>
      </c>
      <c r="H10" s="83" t="str">
        <f>IFERROR(VLOOKUP(G10,'[3]Listas Nuevas'!$F$22:$G$36,2,0)," ")</f>
        <v>Extremo</v>
      </c>
      <c r="I10" s="73" t="s">
        <v>68</v>
      </c>
      <c r="J10" s="87" t="s">
        <v>117</v>
      </c>
      <c r="K10" s="80" t="s">
        <v>118</v>
      </c>
      <c r="L10" s="80" t="s">
        <v>71</v>
      </c>
      <c r="M10" s="80" t="s">
        <v>526</v>
      </c>
      <c r="N10" s="156" t="s">
        <v>120</v>
      </c>
      <c r="O10" s="157" t="s">
        <v>121</v>
      </c>
      <c r="P10" s="93" t="s">
        <v>122</v>
      </c>
      <c r="Q10" s="73" t="s">
        <v>76</v>
      </c>
      <c r="R10" s="73" t="s">
        <v>77</v>
      </c>
      <c r="S10" s="73" t="s">
        <v>78</v>
      </c>
      <c r="T10" s="73" t="s">
        <v>79</v>
      </c>
      <c r="U10" s="73" t="s">
        <v>80</v>
      </c>
      <c r="V10" s="73" t="s">
        <v>81</v>
      </c>
      <c r="W10" s="73" t="s">
        <v>82</v>
      </c>
      <c r="X10" s="83">
        <f>SUM(IF($Q10='[3]Evaluación Diseño Control'!$C$2,15)+IF($R10='[3]Evaluación Diseño Control'!$C$3,15)+IF($S10='[3]Evaluación Diseño Control'!$C$4,15)+IF($T10='[3]Evaluación Diseño Control'!$C$5,15,IF($T10='[3]Evaluación Diseño Control'!$D$5,10))+IF($U10='[3]Evaluación Diseño Control'!$C$6,15)+IF($V10='[3]Evaluación Diseño Control'!$C$7,15)+IF($W10='[3]Evaluación Diseño Control'!$C$8,10,IF($W10='[3]Evaluación Diseño Control'!$D$8,5)))</f>
        <v>100</v>
      </c>
      <c r="Y10" s="83" t="str">
        <f t="shared" ref="Y10" si="5">IF($X10&gt;95,"FUERTE",IF($X10&gt;85,"MODERADO","DÉBIL"))</f>
        <v>FUERTE</v>
      </c>
      <c r="Z10" s="73" t="s">
        <v>83</v>
      </c>
      <c r="AA10" s="83" t="str">
        <f>VLOOKUP(CONCATENATE($Y10,$Z10),'[3]Listas Nuevas'!$X$3:$Z$11,2,0)</f>
        <v>MODERADO</v>
      </c>
      <c r="AB10" s="83">
        <f t="shared" ref="AB10" si="6">IF($AA10="FUERTE",100,IF($AA10="MODERADO",50,0))</f>
        <v>50</v>
      </c>
      <c r="AC10" s="85" t="str">
        <f>VLOOKUP(CONCATENATE($Y10,$Z10),'[3]Listas Nuevas'!$X$3:$Z$11,3,0)</f>
        <v>Si</v>
      </c>
      <c r="AD10" s="86" t="s">
        <v>83</v>
      </c>
      <c r="AE10" s="80" t="s">
        <v>84</v>
      </c>
      <c r="AF10" s="83">
        <f>IFERROR(VLOOKUP(CONCATENATE(AD10,AE10),'[3]Listas Nuevas'!$AC$6:$AD$7,2,0),0)</f>
        <v>1</v>
      </c>
      <c r="AG10" s="83" t="e" vm="1">
        <v>#VALUE!</v>
      </c>
      <c r="AH10" s="84" t="s">
        <v>85</v>
      </c>
      <c r="AI10" s="163" t="str">
        <f t="shared" ref="AI10" si="7">F10</f>
        <v>Catastrófico</v>
      </c>
      <c r="AJ10" t="str">
        <f t="shared" ref="AJ10" si="8">_xlfn.CONCAT(AH10,AI10)</f>
        <v>1. Rara vezCatastrófico</v>
      </c>
      <c r="AK10" s="83" t="str">
        <f>IFERROR(VLOOKUP(AJ10,'[3]Listas Nuevas'!$F$39:$G$53,2,0)," ")</f>
        <v>Extremo</v>
      </c>
      <c r="AL10" s="124" t="s">
        <v>86</v>
      </c>
      <c r="AM10" s="182" t="s">
        <v>527</v>
      </c>
      <c r="AN10" s="182" t="s">
        <v>528</v>
      </c>
      <c r="AO10" s="183" t="s">
        <v>125</v>
      </c>
      <c r="AP10" s="202">
        <v>45987</v>
      </c>
      <c r="AQ10" s="202">
        <v>46006</v>
      </c>
      <c r="AR10" s="82"/>
      <c r="AS10" s="82"/>
      <c r="AT10" s="82"/>
      <c r="AU10" s="82"/>
      <c r="AV10" s="82"/>
      <c r="AW10" s="82"/>
      <c r="AX10" s="82"/>
      <c r="AY10" s="82"/>
      <c r="AZ10" s="8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row>
    <row r="11" spans="1:16055" ht="94.5" customHeight="1" x14ac:dyDescent="0.35">
      <c r="A11" s="188" t="s">
        <v>126</v>
      </c>
      <c r="B11" s="189" t="s">
        <v>529</v>
      </c>
      <c r="C11" s="189" t="s">
        <v>530</v>
      </c>
      <c r="D11" s="195" t="s">
        <v>66</v>
      </c>
      <c r="E11" s="122" t="s">
        <v>127</v>
      </c>
      <c r="F11" s="123" t="s">
        <v>96</v>
      </c>
      <c r="G11" s="123" t="str">
        <f>_xlfn.CONCAT(E11,F11)</f>
        <v>Rara vezMayor</v>
      </c>
      <c r="H11" s="123" t="str">
        <f>VLOOKUP(G11,'[1]Listas Nuevas'!$F$22:$G$36,2,0)</f>
        <v>Alto</v>
      </c>
      <c r="I11" s="73" t="s">
        <v>68</v>
      </c>
      <c r="J11" s="175" t="s">
        <v>128</v>
      </c>
      <c r="K11" s="177" t="s">
        <v>129</v>
      </c>
      <c r="L11" s="177" t="s">
        <v>130</v>
      </c>
      <c r="M11" s="177" t="s">
        <v>131</v>
      </c>
      <c r="N11" s="176" t="s">
        <v>132</v>
      </c>
      <c r="O11" s="177" t="s">
        <v>133</v>
      </c>
      <c r="P11" s="93" t="s">
        <v>134</v>
      </c>
      <c r="Q11" s="73" t="s">
        <v>76</v>
      </c>
      <c r="R11" s="73" t="s">
        <v>77</v>
      </c>
      <c r="S11" s="73" t="s">
        <v>78</v>
      </c>
      <c r="T11" s="73" t="s">
        <v>79</v>
      </c>
      <c r="U11" s="73" t="s">
        <v>80</v>
      </c>
      <c r="V11" s="73" t="s">
        <v>81</v>
      </c>
      <c r="W11" s="73" t="s">
        <v>82</v>
      </c>
      <c r="X11" s="83">
        <v>100</v>
      </c>
      <c r="Y11" s="83" t="str">
        <f t="shared" ref="Y11" si="9">IF($X11&gt;95,"FUERTE",IF($X11&gt;85,"MODERADO","DÉBIL"))</f>
        <v>FUERTE</v>
      </c>
      <c r="Z11" s="73" t="s">
        <v>83</v>
      </c>
      <c r="AA11" s="83" t="s">
        <v>83</v>
      </c>
      <c r="AB11" s="83">
        <f t="shared" ref="AB11" si="10">IF($AA11="FUERTE",100,IF($AA11="MODERADO",50,0))</f>
        <v>50</v>
      </c>
      <c r="AC11" s="85" t="s">
        <v>135</v>
      </c>
      <c r="AD11" s="86" t="s">
        <v>83</v>
      </c>
      <c r="AE11" s="80" t="s">
        <v>84</v>
      </c>
      <c r="AF11" s="83">
        <v>1</v>
      </c>
      <c r="AG11" s="83" t="e" vm="1">
        <v>#VALUE!</v>
      </c>
      <c r="AH11" s="84" t="s">
        <v>85</v>
      </c>
      <c r="AI11" t="str">
        <f t="shared" ref="AI11:AI12" si="11">F11</f>
        <v>Mayor</v>
      </c>
      <c r="AJ11" t="str">
        <f t="shared" ref="AJ11:AJ12" si="12">_xlfn.CONCAT(AH11,AI11)</f>
        <v>1. Rara vezMayor</v>
      </c>
      <c r="AK11" s="83" t="str">
        <f>IFERROR(VLOOKUP(AJ11,'[1]Listas Nuevas'!$F$39:$G$53,2,0)," ")</f>
        <v>Alto</v>
      </c>
      <c r="AL11" s="124" t="s">
        <v>86</v>
      </c>
      <c r="AM11" s="89" t="s">
        <v>136</v>
      </c>
      <c r="AN11" s="89" t="s">
        <v>137</v>
      </c>
      <c r="AO11" s="16" t="s">
        <v>138</v>
      </c>
      <c r="AP11" s="202">
        <v>45987</v>
      </c>
      <c r="AQ11" s="202">
        <v>46011</v>
      </c>
      <c r="AR11" s="82"/>
      <c r="AS11" s="82"/>
      <c r="AT11" s="82"/>
      <c r="AU11" s="82"/>
      <c r="AV11" s="82"/>
      <c r="AW11" s="82"/>
      <c r="AX11" s="82"/>
      <c r="AY11" s="82"/>
      <c r="AZ11" s="8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row>
    <row r="12" spans="1:16055" ht="94.5" customHeight="1" x14ac:dyDescent="0.35">
      <c r="A12" s="16" t="s">
        <v>139</v>
      </c>
      <c r="B12" s="183" t="s">
        <v>140</v>
      </c>
      <c r="C12" s="16" t="s">
        <v>141</v>
      </c>
      <c r="D12" s="89" t="s">
        <v>142</v>
      </c>
      <c r="E12" s="122" t="str">
        <f>VLOOKUP(D12,'[3]Listas Nuevas'!L16:M25,2,0)</f>
        <v>Improbable</v>
      </c>
      <c r="F12" s="123" t="s">
        <v>109</v>
      </c>
      <c r="G12" s="123" t="str">
        <f>_xlfn.CONCAT(E12:F12)</f>
        <v>ImprobableModerado</v>
      </c>
      <c r="H12" s="83" t="str">
        <f>IFERROR(VLOOKUP(G12,'[3]Listas Nuevas'!$F$22:$G$36,2,0)," ")</f>
        <v>Moderado</v>
      </c>
      <c r="I12" s="73" t="s">
        <v>68</v>
      </c>
      <c r="J12" s="87" t="s">
        <v>143</v>
      </c>
      <c r="K12" s="80" t="s">
        <v>144</v>
      </c>
      <c r="L12" s="80" t="s">
        <v>145</v>
      </c>
      <c r="M12" s="80" t="s">
        <v>146</v>
      </c>
      <c r="N12" s="74" t="s">
        <v>147</v>
      </c>
      <c r="O12" s="80" t="s">
        <v>121</v>
      </c>
      <c r="P12" s="181" t="s">
        <v>148</v>
      </c>
      <c r="Q12" s="73" t="s">
        <v>76</v>
      </c>
      <c r="R12" s="73" t="s">
        <v>77</v>
      </c>
      <c r="S12" s="73" t="s">
        <v>78</v>
      </c>
      <c r="T12" s="73" t="s">
        <v>79</v>
      </c>
      <c r="U12" s="73" t="s">
        <v>80</v>
      </c>
      <c r="V12" s="73" t="s">
        <v>81</v>
      </c>
      <c r="W12" s="73" t="s">
        <v>82</v>
      </c>
      <c r="X12" s="83">
        <v>100</v>
      </c>
      <c r="Y12" s="83" t="str">
        <f>IF($X12&gt;95,"FUERTE",IF($X12&gt;85,"MODERADO","DÉBIL"))</f>
        <v>FUERTE</v>
      </c>
      <c r="Z12" s="73" t="s">
        <v>83</v>
      </c>
      <c r="AA12" s="83" t="s">
        <v>83</v>
      </c>
      <c r="AB12" s="83">
        <f>IF($AA12="FUERTE",100,IF($AA12="MODERADO",50,0))</f>
        <v>50</v>
      </c>
      <c r="AC12" s="85" t="s">
        <v>135</v>
      </c>
      <c r="AD12" s="86" t="s">
        <v>83</v>
      </c>
      <c r="AE12" s="80" t="s">
        <v>84</v>
      </c>
      <c r="AF12" s="83">
        <v>1</v>
      </c>
      <c r="AG12" s="83" t="e" vm="1">
        <v>#VALUE!</v>
      </c>
      <c r="AH12" s="84" t="s">
        <v>85</v>
      </c>
      <c r="AI12" t="str">
        <f t="shared" si="11"/>
        <v>Moderado</v>
      </c>
      <c r="AJ12" t="str">
        <f t="shared" si="12"/>
        <v>1. Rara vezModerado</v>
      </c>
      <c r="AK12" s="83" t="str">
        <f>IFERROR(VLOOKUP(AJ12,'[3]Listas Nuevas'!$F$39:$G$53,2,0)," ")</f>
        <v>Moderado</v>
      </c>
      <c r="AL12" s="124" t="s">
        <v>86</v>
      </c>
      <c r="AM12" s="87" t="s">
        <v>149</v>
      </c>
      <c r="AN12" s="87" t="s">
        <v>150</v>
      </c>
      <c r="AO12" s="16" t="s">
        <v>151</v>
      </c>
      <c r="AP12" s="202">
        <v>45987</v>
      </c>
      <c r="AQ12" s="203">
        <v>45641</v>
      </c>
      <c r="AR12" s="82"/>
      <c r="AS12" s="82"/>
      <c r="AT12" s="82"/>
      <c r="AU12" s="82"/>
      <c r="AV12" s="82"/>
      <c r="AW12" s="82"/>
      <c r="AX12" s="82"/>
      <c r="AY12" s="82"/>
      <c r="AZ12" s="8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row>
    <row r="13" spans="1:16055" s="12" customFormat="1" ht="94.5" customHeight="1" x14ac:dyDescent="0.35">
      <c r="A13" s="188" t="s">
        <v>152</v>
      </c>
      <c r="B13" s="189" t="s">
        <v>531</v>
      </c>
      <c r="C13" s="187" t="s">
        <v>153</v>
      </c>
      <c r="D13" s="195" t="s">
        <v>66</v>
      </c>
      <c r="E13" s="122" t="str">
        <f>VLOOKUP(D13,'Listas Nuevas'!L12:M21,2,0)</f>
        <v>Rara vez</v>
      </c>
      <c r="F13" s="123" t="s">
        <v>96</v>
      </c>
      <c r="G13" s="123" t="str">
        <f t="shared" ref="G13:G25" si="13">_xlfn.CONCAT(E13,F13)</f>
        <v>Rara vezMayor</v>
      </c>
      <c r="H13" s="123" t="str">
        <f>VLOOKUP(G13,'Listas Nuevas'!$F$22:$G$36,2,0)</f>
        <v>Alto</v>
      </c>
      <c r="I13" s="73" t="s">
        <v>68</v>
      </c>
      <c r="J13" s="175" t="s">
        <v>154</v>
      </c>
      <c r="K13" s="80" t="s">
        <v>155</v>
      </c>
      <c r="L13" s="157" t="s">
        <v>156</v>
      </c>
      <c r="M13" s="80" t="s">
        <v>532</v>
      </c>
      <c r="N13" s="214" t="s">
        <v>533</v>
      </c>
      <c r="O13" s="177" t="s">
        <v>157</v>
      </c>
      <c r="P13" s="93" t="s">
        <v>158</v>
      </c>
      <c r="Q13" s="73" t="s">
        <v>76</v>
      </c>
      <c r="R13" s="73" t="s">
        <v>77</v>
      </c>
      <c r="S13" s="73" t="s">
        <v>78</v>
      </c>
      <c r="T13" s="73" t="s">
        <v>79</v>
      </c>
      <c r="U13" s="73" t="s">
        <v>80</v>
      </c>
      <c r="V13" s="73" t="s">
        <v>81</v>
      </c>
      <c r="W13" s="73" t="s">
        <v>82</v>
      </c>
      <c r="X13" s="83" t="e">
        <f>SUM(IF($Q13=#REF!,15)+IF($R13=#REF!,15)+IF($S13=#REF!,15)+IF($T13=#REF!,15,IF($T13=#REF!,10))+IF($U13=#REF!,15)+IF($V13=#REF!,15)+IF($W13=#REF!,10,IF($W13=#REF!,5)))</f>
        <v>#REF!</v>
      </c>
      <c r="Y13" s="83" t="e">
        <f>IF($X13&gt;95,"FUERTE",IF($X13&gt;85,"MODERADO","DÉBIL"))</f>
        <v>#REF!</v>
      </c>
      <c r="Z13" s="73" t="s">
        <v>83</v>
      </c>
      <c r="AA13" s="83" t="e">
        <f>VLOOKUP(CONCATENATE($Y13,$Z13),'Listas Nuevas'!$X$3:$Z$11,2,0)</f>
        <v>#REF!</v>
      </c>
      <c r="AB13" s="83" t="e">
        <f t="shared" ref="AB13:AB25" si="14">IF($AA13="FUERTE",100,IF($AA13="MODERADO",50,0))</f>
        <v>#REF!</v>
      </c>
      <c r="AC13" s="85" t="e">
        <f>VLOOKUP(CONCATENATE($Y13,$Z13),'Listas Nuevas'!$X$3:$Z$11,3,0)</f>
        <v>#REF!</v>
      </c>
      <c r="AD13" s="86" t="s">
        <v>83</v>
      </c>
      <c r="AE13" s="80" t="s">
        <v>84</v>
      </c>
      <c r="AF13" s="83">
        <v>1</v>
      </c>
      <c r="AG13" s="83" t="e" vm="1">
        <v>#VALUE!</v>
      </c>
      <c r="AH13" s="84" t="s">
        <v>85</v>
      </c>
      <c r="AI13" s="163" t="str">
        <f t="shared" ref="AI13:AI25" si="15">F13</f>
        <v>Mayor</v>
      </c>
      <c r="AJ13" t="str">
        <f t="shared" ref="AJ13:AJ25" si="16">_xlfn.CONCAT(AH13,AI13)</f>
        <v>1. Rara vezMayor</v>
      </c>
      <c r="AK13" s="83" t="str">
        <f>IFERROR(VLOOKUP(AJ13,'Listas Nuevas'!$F$39:$G$53,2,0)," ")</f>
        <v>Alto</v>
      </c>
      <c r="AL13" s="124" t="s">
        <v>86</v>
      </c>
      <c r="AM13" s="89" t="s">
        <v>159</v>
      </c>
      <c r="AN13" s="89" t="s">
        <v>160</v>
      </c>
      <c r="AO13" s="16" t="s">
        <v>161</v>
      </c>
      <c r="AP13" s="202">
        <v>45987</v>
      </c>
      <c r="AQ13" s="203">
        <v>46001</v>
      </c>
      <c r="AR13" s="82"/>
      <c r="AS13" s="82"/>
      <c r="AT13" s="82"/>
      <c r="AU13" s="82"/>
      <c r="AV13" s="82"/>
      <c r="AW13" s="82"/>
      <c r="AX13" s="82"/>
      <c r="AY13" s="82"/>
      <c r="AZ13" s="82"/>
    </row>
    <row r="14" spans="1:16055" s="12" customFormat="1" ht="51" customHeight="1" x14ac:dyDescent="0.35">
      <c r="A14" s="261" t="s">
        <v>162</v>
      </c>
      <c r="B14" s="244" t="s">
        <v>163</v>
      </c>
      <c r="C14" s="244" t="s">
        <v>164</v>
      </c>
      <c r="D14" s="245" t="s">
        <v>66</v>
      </c>
      <c r="E14" s="246" t="str">
        <f>VLOOKUP(D14,'[1]Listas Nuevas'!L14:M23,2,0)</f>
        <v>Rara vez</v>
      </c>
      <c r="F14" s="249" t="s">
        <v>67</v>
      </c>
      <c r="G14" s="249" t="str">
        <f t="shared" si="13"/>
        <v>Rara vezCatastrófico</v>
      </c>
      <c r="H14" s="249" t="str">
        <f>VLOOKUP(G14,'[1]Listas Nuevas'!$F$22:$G$36,2,0)</f>
        <v>Extremo</v>
      </c>
      <c r="I14" s="252" t="s">
        <v>68</v>
      </c>
      <c r="J14" s="89" t="s">
        <v>165</v>
      </c>
      <c r="K14" s="177" t="s">
        <v>70</v>
      </c>
      <c r="L14" s="177" t="s">
        <v>130</v>
      </c>
      <c r="M14" s="177" t="s">
        <v>166</v>
      </c>
      <c r="N14" s="176" t="s">
        <v>167</v>
      </c>
      <c r="O14" s="177" t="s">
        <v>121</v>
      </c>
      <c r="P14" s="181" t="s">
        <v>168</v>
      </c>
      <c r="Q14" s="252" t="s">
        <v>76</v>
      </c>
      <c r="R14" s="252" t="s">
        <v>77</v>
      </c>
      <c r="S14" s="252" t="s">
        <v>78</v>
      </c>
      <c r="T14" s="252" t="s">
        <v>79</v>
      </c>
      <c r="U14" s="252" t="s">
        <v>80</v>
      </c>
      <c r="V14" s="252" t="s">
        <v>81</v>
      </c>
      <c r="W14" s="252" t="s">
        <v>82</v>
      </c>
      <c r="X14" s="257">
        <f>SUM(IF($Q14='[1]Evaluación Diseño Control'!$C$2,15)+IF($R14='[1]Evaluación Diseño Control'!$C$3,15)+IF($S14='[1]Evaluación Diseño Control'!$C$4,15)+IF($T14='[1]Evaluación Diseño Control'!$C$5,15,IF($T14='[1]Evaluación Diseño Control'!$D$5,10))+IF($U14='[1]Evaluación Diseño Control'!$C$6,15)+IF($V14='[1]Evaluación Diseño Control'!$C$7,15)+IF($W14='[1]Evaluación Diseño Control'!$C$8,10,IF($W14='[1]Evaluación Diseño Control'!$D$8,5)))</f>
        <v>100</v>
      </c>
      <c r="Y14" s="257" t="str">
        <f t="shared" ref="Y14" si="17">IF($X14&gt;95,"FUERTE",IF($X14&gt;85,"MODERADO","DÉBIL"))</f>
        <v>FUERTE</v>
      </c>
      <c r="Z14" s="252" t="s">
        <v>103</v>
      </c>
      <c r="AA14" s="257" t="str">
        <f>VLOOKUP(CONCATENATE($Y14,$Z14),'[1]Listas Nuevas'!$X$3:$Z$11,2,0)</f>
        <v>FUERTE</v>
      </c>
      <c r="AB14" s="257">
        <f t="shared" si="14"/>
        <v>100</v>
      </c>
      <c r="AC14" s="262" t="str">
        <f>VLOOKUP(CONCATENATE($Y14,$Z14),'[1]Listas Nuevas'!$X$3:$Z$11,3,0)</f>
        <v>No</v>
      </c>
      <c r="AD14" s="265" t="s">
        <v>103</v>
      </c>
      <c r="AE14" s="268" t="s">
        <v>84</v>
      </c>
      <c r="AF14" s="257">
        <f>IFERROR(VLOOKUP(CONCATENATE(AD14,AE14),'[1]Listas Nuevas'!$AC$6:$AD$7,2,0),0)</f>
        <v>2</v>
      </c>
      <c r="AG14" s="83" t="e" vm="1">
        <v>#VALUE!</v>
      </c>
      <c r="AH14" s="84" t="s">
        <v>85</v>
      </c>
      <c r="AI14" s="271" t="str">
        <f t="shared" si="15"/>
        <v>Catastrófico</v>
      </c>
      <c r="AJ14" s="255" t="str">
        <f t="shared" si="16"/>
        <v>1. Rara vezCatastrófico</v>
      </c>
      <c r="AK14" s="257" t="str">
        <f>IFERROR(VLOOKUP(AJ14,'[1]Listas Nuevas'!$F$39:$G$53,2,0)," ")</f>
        <v>Extremo</v>
      </c>
      <c r="AL14" s="260" t="s">
        <v>86</v>
      </c>
      <c r="AM14" s="175" t="s">
        <v>169</v>
      </c>
      <c r="AN14" s="175" t="s">
        <v>170</v>
      </c>
      <c r="AO14" s="183" t="s">
        <v>171</v>
      </c>
      <c r="AP14" s="202">
        <v>45987</v>
      </c>
      <c r="AQ14" s="203">
        <v>46006</v>
      </c>
      <c r="AR14" s="82"/>
      <c r="AS14" s="82"/>
      <c r="AT14" s="82"/>
      <c r="AU14" s="82"/>
      <c r="AV14" s="82"/>
      <c r="AW14" s="82"/>
      <c r="AX14" s="82"/>
      <c r="AY14" s="82"/>
      <c r="AZ14" s="82"/>
    </row>
    <row r="15" spans="1:16055" s="12" customFormat="1" ht="51" customHeight="1" x14ac:dyDescent="0.35">
      <c r="A15" s="261"/>
      <c r="B15" s="244"/>
      <c r="C15" s="244"/>
      <c r="D15" s="245"/>
      <c r="E15" s="247"/>
      <c r="F15" s="250"/>
      <c r="G15" s="250"/>
      <c r="H15" s="250"/>
      <c r="I15" s="253"/>
      <c r="J15" s="89" t="s">
        <v>172</v>
      </c>
      <c r="K15" s="177" t="s">
        <v>70</v>
      </c>
      <c r="L15" s="177" t="s">
        <v>71</v>
      </c>
      <c r="M15" s="177" t="s">
        <v>173</v>
      </c>
      <c r="N15" s="176" t="s">
        <v>174</v>
      </c>
      <c r="O15" s="177" t="s">
        <v>175</v>
      </c>
      <c r="P15" s="181" t="s">
        <v>176</v>
      </c>
      <c r="Q15" s="253"/>
      <c r="R15" s="253"/>
      <c r="S15" s="253"/>
      <c r="T15" s="253"/>
      <c r="U15" s="253"/>
      <c r="V15" s="253"/>
      <c r="W15" s="253"/>
      <c r="X15" s="258"/>
      <c r="Y15" s="258"/>
      <c r="Z15" s="253"/>
      <c r="AA15" s="258"/>
      <c r="AB15" s="258"/>
      <c r="AC15" s="263"/>
      <c r="AD15" s="266"/>
      <c r="AE15" s="269"/>
      <c r="AF15" s="258"/>
      <c r="AG15" s="83" t="e" vm="1">
        <v>#VALUE!</v>
      </c>
      <c r="AH15" s="84" t="s">
        <v>85</v>
      </c>
      <c r="AI15" s="272"/>
      <c r="AJ15" s="256"/>
      <c r="AK15" s="258"/>
      <c r="AL15" s="250"/>
      <c r="AM15" s="175" t="s">
        <v>177</v>
      </c>
      <c r="AN15" s="175" t="s">
        <v>170</v>
      </c>
      <c r="AO15" s="183" t="s">
        <v>171</v>
      </c>
      <c r="AP15" s="202">
        <v>45987</v>
      </c>
      <c r="AQ15" s="203">
        <v>46006</v>
      </c>
      <c r="AR15" s="82"/>
      <c r="AS15" s="82"/>
      <c r="AT15" s="82"/>
      <c r="AU15" s="82"/>
      <c r="AV15" s="82"/>
      <c r="AW15" s="82"/>
      <c r="AX15" s="82"/>
      <c r="AY15" s="82"/>
      <c r="AZ15" s="82"/>
    </row>
    <row r="16" spans="1:16055" s="12" customFormat="1" ht="51" customHeight="1" x14ac:dyDescent="0.35">
      <c r="A16" s="261"/>
      <c r="B16" s="244"/>
      <c r="C16" s="244"/>
      <c r="D16" s="245"/>
      <c r="E16" s="248"/>
      <c r="F16" s="251"/>
      <c r="G16" s="251"/>
      <c r="H16" s="251"/>
      <c r="I16" s="254"/>
      <c r="J16" s="89" t="s">
        <v>178</v>
      </c>
      <c r="K16" s="177" t="s">
        <v>70</v>
      </c>
      <c r="L16" s="177" t="s">
        <v>71</v>
      </c>
      <c r="M16" s="177" t="s">
        <v>179</v>
      </c>
      <c r="N16" s="176" t="s">
        <v>180</v>
      </c>
      <c r="O16" s="177" t="s">
        <v>181</v>
      </c>
      <c r="P16" s="181" t="s">
        <v>182</v>
      </c>
      <c r="Q16" s="254"/>
      <c r="R16" s="254"/>
      <c r="S16" s="254"/>
      <c r="T16" s="254"/>
      <c r="U16" s="254"/>
      <c r="V16" s="254"/>
      <c r="W16" s="254"/>
      <c r="X16" s="259"/>
      <c r="Y16" s="259"/>
      <c r="Z16" s="254"/>
      <c r="AA16" s="259"/>
      <c r="AB16" s="259"/>
      <c r="AC16" s="264"/>
      <c r="AD16" s="267"/>
      <c r="AE16" s="270"/>
      <c r="AF16" s="259"/>
      <c r="AG16" s="83" t="e" vm="1">
        <v>#VALUE!</v>
      </c>
      <c r="AH16" s="84" t="s">
        <v>85</v>
      </c>
      <c r="AI16" s="272"/>
      <c r="AJ16" s="256"/>
      <c r="AK16" s="259"/>
      <c r="AL16" s="250"/>
      <c r="AM16" s="175" t="s">
        <v>183</v>
      </c>
      <c r="AN16" s="175" t="s">
        <v>170</v>
      </c>
      <c r="AO16" s="183" t="s">
        <v>171</v>
      </c>
      <c r="AP16" s="202">
        <v>45987</v>
      </c>
      <c r="AQ16" s="203">
        <v>46006</v>
      </c>
      <c r="AR16" s="82"/>
      <c r="AS16" s="82"/>
      <c r="AT16" s="82"/>
      <c r="AU16" s="82"/>
      <c r="AV16" s="82"/>
      <c r="AW16" s="82"/>
      <c r="AX16" s="82"/>
      <c r="AY16" s="82"/>
      <c r="AZ16" s="82"/>
    </row>
    <row r="17" spans="1:52" s="12" customFormat="1" ht="106.5" customHeight="1" x14ac:dyDescent="0.35">
      <c r="A17" s="188" t="s">
        <v>63</v>
      </c>
      <c r="B17" s="186" t="s">
        <v>184</v>
      </c>
      <c r="C17" s="186" t="s">
        <v>65</v>
      </c>
      <c r="D17" s="196" t="s">
        <v>66</v>
      </c>
      <c r="E17" s="122" t="str">
        <f>VLOOKUP(D17,'[1]Listas Nuevas'!L14:M23,2,0)</f>
        <v>Rara vez</v>
      </c>
      <c r="F17" s="123" t="s">
        <v>67</v>
      </c>
      <c r="G17" s="123" t="str">
        <f t="shared" si="13"/>
        <v>Rara vezCatastrófico</v>
      </c>
      <c r="H17" s="123" t="str">
        <f>VLOOKUP(G17,'[1]Listas Nuevas'!$F$22:$G$36,2,0)</f>
        <v>Extremo</v>
      </c>
      <c r="I17" s="73" t="s">
        <v>68</v>
      </c>
      <c r="J17" s="89" t="s">
        <v>69</v>
      </c>
      <c r="K17" s="177" t="s">
        <v>70</v>
      </c>
      <c r="L17" s="177" t="s">
        <v>71</v>
      </c>
      <c r="M17" s="177" t="s">
        <v>72</v>
      </c>
      <c r="N17" s="176" t="s">
        <v>73</v>
      </c>
      <c r="O17" s="177" t="s">
        <v>74</v>
      </c>
      <c r="P17" s="181" t="s">
        <v>75</v>
      </c>
      <c r="Q17" s="73" t="s">
        <v>76</v>
      </c>
      <c r="R17" s="73" t="s">
        <v>77</v>
      </c>
      <c r="S17" s="73" t="s">
        <v>78</v>
      </c>
      <c r="T17" s="73" t="s">
        <v>79</v>
      </c>
      <c r="U17" s="73" t="s">
        <v>80</v>
      </c>
      <c r="V17" s="73" t="s">
        <v>81</v>
      </c>
      <c r="W17" s="73" t="s">
        <v>82</v>
      </c>
      <c r="X17" s="83">
        <f>SUM(IF($Q17='[1]Evaluación Diseño Control'!$C$2,15)+IF($R17='[1]Evaluación Diseño Control'!$C$3,15)+IF($S17='[1]Evaluación Diseño Control'!$C$4,15)+IF($T17='[1]Evaluación Diseño Control'!$C$5,15,IF($T17='[1]Evaluación Diseño Control'!$D$5,10))+IF($U17='[1]Evaluación Diseño Control'!$C$6,15)+IF($V17='[1]Evaluación Diseño Control'!$C$7,15)+IF($W17='[1]Evaluación Diseño Control'!$C$8,10,IF($W17='[1]Evaluación Diseño Control'!$D$8,5)))</f>
        <v>100</v>
      </c>
      <c r="Y17" s="83" t="str">
        <f t="shared" ref="Y17:Y18" si="18">IF($X17&gt;95,"FUERTE",IF($X17&gt;85,"MODERADO","DÉBIL"))</f>
        <v>FUERTE</v>
      </c>
      <c r="Z17" s="73" t="s">
        <v>83</v>
      </c>
      <c r="AA17" s="83" t="str">
        <f>VLOOKUP(CONCATENATE($Y17,$Z17),'[1]Listas Nuevas'!$X$3:$Z$11,2,0)</f>
        <v>MODERADO</v>
      </c>
      <c r="AB17" s="83">
        <f t="shared" si="14"/>
        <v>50</v>
      </c>
      <c r="AC17" s="85" t="str">
        <f>VLOOKUP(CONCATENATE($Y17,$Z17),'[1]Listas Nuevas'!$X$3:$Z$11,3,0)</f>
        <v>Si</v>
      </c>
      <c r="AD17" s="86" t="s">
        <v>83</v>
      </c>
      <c r="AE17" s="80" t="s">
        <v>84</v>
      </c>
      <c r="AF17" s="83">
        <v>1</v>
      </c>
      <c r="AG17" s="83" t="e" vm="1">
        <v>#VALUE!</v>
      </c>
      <c r="AH17" s="84" t="s">
        <v>85</v>
      </c>
      <c r="AI17" s="163" t="str">
        <f t="shared" si="15"/>
        <v>Catastrófico</v>
      </c>
      <c r="AJ17" s="163" t="str">
        <f t="shared" si="16"/>
        <v>1. Rara vezCatastrófico</v>
      </c>
      <c r="AK17" s="83" t="str">
        <f>IFERROR(VLOOKUP(AJ17,'[1]Listas Nuevas'!$F$39:$G$53,2,0)," ")</f>
        <v>Extremo</v>
      </c>
      <c r="AL17" s="124" t="s">
        <v>86</v>
      </c>
      <c r="AM17" s="175" t="s">
        <v>87</v>
      </c>
      <c r="AN17" s="175" t="s">
        <v>88</v>
      </c>
      <c r="AO17" s="181" t="s">
        <v>89</v>
      </c>
      <c r="AP17" s="202">
        <v>45987</v>
      </c>
      <c r="AQ17" s="203">
        <v>46006</v>
      </c>
      <c r="AR17" s="82"/>
      <c r="AS17" s="82"/>
      <c r="AT17" s="82"/>
      <c r="AU17" s="82"/>
      <c r="AV17" s="82"/>
      <c r="AW17" s="82"/>
      <c r="AX17" s="82"/>
      <c r="AY17" s="82"/>
      <c r="AZ17" s="82"/>
    </row>
    <row r="18" spans="1:52" s="12" customFormat="1" ht="106.5" customHeight="1" x14ac:dyDescent="0.35">
      <c r="A18" s="185" t="s">
        <v>185</v>
      </c>
      <c r="B18" s="189" t="s">
        <v>186</v>
      </c>
      <c r="C18" s="187" t="s">
        <v>187</v>
      </c>
      <c r="D18" s="196" t="s">
        <v>66</v>
      </c>
      <c r="E18" s="122" t="str">
        <f>VLOOKUP(D18,'[1]Listas Nuevas'!L15:M24,2,0)</f>
        <v>Rara vez</v>
      </c>
      <c r="F18" s="123" t="s">
        <v>67</v>
      </c>
      <c r="G18" s="123" t="str">
        <f>_xlfn.CONCAT(E18:F18)</f>
        <v>Rara vezCatastrófico</v>
      </c>
      <c r="H18" s="83" t="str">
        <f>IFERROR(VLOOKUP(G18,'[1]Listas Nuevas'!$F$22:$G$36,2,0)," ")</f>
        <v>Extremo</v>
      </c>
      <c r="I18" s="73" t="s">
        <v>68</v>
      </c>
      <c r="J18" s="89" t="s">
        <v>188</v>
      </c>
      <c r="K18" s="80" t="s">
        <v>189</v>
      </c>
      <c r="L18" s="80" t="s">
        <v>190</v>
      </c>
      <c r="M18" s="80" t="s">
        <v>191</v>
      </c>
      <c r="N18" s="74" t="s">
        <v>534</v>
      </c>
      <c r="O18" s="80" t="s">
        <v>121</v>
      </c>
      <c r="P18" s="93" t="s">
        <v>193</v>
      </c>
      <c r="Q18" s="73" t="s">
        <v>76</v>
      </c>
      <c r="R18" s="73" t="s">
        <v>77</v>
      </c>
      <c r="S18" s="73" t="s">
        <v>78</v>
      </c>
      <c r="T18" s="73" t="s">
        <v>79</v>
      </c>
      <c r="U18" s="73" t="s">
        <v>80</v>
      </c>
      <c r="V18" s="73" t="s">
        <v>81</v>
      </c>
      <c r="W18" s="73" t="s">
        <v>82</v>
      </c>
      <c r="X18" s="83">
        <v>100</v>
      </c>
      <c r="Y18" s="83" t="str">
        <f t="shared" si="18"/>
        <v>FUERTE</v>
      </c>
      <c r="Z18" s="73" t="s">
        <v>83</v>
      </c>
      <c r="AA18" s="83" t="s">
        <v>83</v>
      </c>
      <c r="AB18" s="83">
        <f t="shared" si="14"/>
        <v>50</v>
      </c>
      <c r="AC18" s="85" t="s">
        <v>135</v>
      </c>
      <c r="AD18" s="86" t="s">
        <v>83</v>
      </c>
      <c r="AE18" s="80" t="s">
        <v>84</v>
      </c>
      <c r="AF18" s="83">
        <v>1</v>
      </c>
      <c r="AG18" s="83" t="e" vm="1">
        <v>#VALUE!</v>
      </c>
      <c r="AH18" s="84" t="s">
        <v>85</v>
      </c>
      <c r="AI18" s="163" t="str">
        <f t="shared" si="15"/>
        <v>Catastrófico</v>
      </c>
      <c r="AJ18" t="str">
        <f t="shared" si="16"/>
        <v>1. Rara vezCatastrófico</v>
      </c>
      <c r="AK18" s="83" t="str">
        <f>IFERROR(VLOOKUP(AJ18,'[1]Listas Nuevas'!$F$39:$G$53,2,0)," ")</f>
        <v>Extremo</v>
      </c>
      <c r="AL18" s="124" t="s">
        <v>86</v>
      </c>
      <c r="AM18" s="89" t="s">
        <v>194</v>
      </c>
      <c r="AN18" s="89" t="s">
        <v>195</v>
      </c>
      <c r="AO18" s="16" t="s">
        <v>535</v>
      </c>
      <c r="AP18" s="202">
        <v>45987</v>
      </c>
      <c r="AQ18" s="204">
        <v>46006</v>
      </c>
      <c r="AR18" s="82"/>
      <c r="AS18" s="82"/>
      <c r="AT18" s="82"/>
      <c r="AU18" s="82"/>
      <c r="AV18" s="82"/>
      <c r="AW18" s="82"/>
      <c r="AX18" s="82"/>
      <c r="AY18" s="82"/>
      <c r="AZ18" s="82"/>
    </row>
    <row r="19" spans="1:52" s="12" customFormat="1" ht="102" customHeight="1" x14ac:dyDescent="0.35">
      <c r="A19" s="188" t="s">
        <v>197</v>
      </c>
      <c r="B19" s="187" t="s">
        <v>198</v>
      </c>
      <c r="C19" s="187" t="s">
        <v>199</v>
      </c>
      <c r="D19" s="195" t="s">
        <v>66</v>
      </c>
      <c r="E19" s="122" t="str">
        <f>VLOOKUP(D19,'[4]Listas Nuevas'!L13:M22,2,0)</f>
        <v>Rara vez</v>
      </c>
      <c r="F19" s="123" t="s">
        <v>96</v>
      </c>
      <c r="G19" s="123" t="str">
        <f t="shared" si="13"/>
        <v>Rara vezMayor</v>
      </c>
      <c r="H19" s="123" t="str">
        <f>VLOOKUP(G19,'[4]Listas Nuevas'!$F$22:$G$36,2,0)</f>
        <v>Alto</v>
      </c>
      <c r="I19" s="73" t="s">
        <v>68</v>
      </c>
      <c r="J19" s="89" t="s">
        <v>200</v>
      </c>
      <c r="K19" s="180" t="s">
        <v>536</v>
      </c>
      <c r="L19" s="177" t="s">
        <v>190</v>
      </c>
      <c r="M19" s="177" t="s">
        <v>201</v>
      </c>
      <c r="N19" s="176" t="s">
        <v>202</v>
      </c>
      <c r="O19" s="180" t="s">
        <v>537</v>
      </c>
      <c r="P19" s="181" t="s">
        <v>203</v>
      </c>
      <c r="Q19" s="73" t="s">
        <v>76</v>
      </c>
      <c r="R19" s="73" t="s">
        <v>77</v>
      </c>
      <c r="S19" s="73" t="s">
        <v>78</v>
      </c>
      <c r="T19" s="73" t="s">
        <v>79</v>
      </c>
      <c r="U19" s="73" t="s">
        <v>80</v>
      </c>
      <c r="V19" s="73" t="s">
        <v>81</v>
      </c>
      <c r="W19" s="73" t="s">
        <v>82</v>
      </c>
      <c r="X19" s="83">
        <v>100</v>
      </c>
      <c r="Y19" s="83" t="str">
        <f t="shared" ref="Y19" si="19">IF($X19&gt;95,"FUERTE",IF($X19&gt;85,"MODERADO","DÉBIL"))</f>
        <v>FUERTE</v>
      </c>
      <c r="Z19" s="73" t="s">
        <v>103</v>
      </c>
      <c r="AA19" s="83" t="s">
        <v>103</v>
      </c>
      <c r="AB19" s="83">
        <f t="shared" si="14"/>
        <v>100</v>
      </c>
      <c r="AC19" s="85" t="s">
        <v>204</v>
      </c>
      <c r="AD19" s="86" t="s">
        <v>103</v>
      </c>
      <c r="AE19" s="80" t="s">
        <v>84</v>
      </c>
      <c r="AF19" s="83">
        <v>2</v>
      </c>
      <c r="AG19" s="83" t="e" vm="1">
        <v>#VALUE!</v>
      </c>
      <c r="AH19" s="84" t="s">
        <v>85</v>
      </c>
      <c r="AI19" s="114" t="str">
        <f t="shared" si="15"/>
        <v>Mayor</v>
      </c>
      <c r="AJ19" t="str">
        <f t="shared" si="16"/>
        <v>1. Rara vezMayor</v>
      </c>
      <c r="AK19" s="83" t="str">
        <f>IFERROR(VLOOKUP(AJ19,'[4]Listas Nuevas'!$F$39:$G$53,2,0)," ")</f>
        <v>Alto</v>
      </c>
      <c r="AL19" s="124" t="s">
        <v>86</v>
      </c>
      <c r="AM19" s="89" t="s">
        <v>538</v>
      </c>
      <c r="AN19" s="89" t="s">
        <v>206</v>
      </c>
      <c r="AO19" s="16" t="s">
        <v>207</v>
      </c>
      <c r="AP19" s="202">
        <v>45987</v>
      </c>
      <c r="AQ19" s="203">
        <v>46006</v>
      </c>
      <c r="AR19" s="82"/>
      <c r="AS19" s="82"/>
      <c r="AT19" s="82"/>
      <c r="AU19" s="82"/>
      <c r="AV19" s="82"/>
      <c r="AW19" s="82"/>
      <c r="AX19" s="82"/>
      <c r="AY19" s="82"/>
      <c r="AZ19" s="82"/>
    </row>
    <row r="20" spans="1:52" s="12" customFormat="1" ht="100.5" customHeight="1" x14ac:dyDescent="0.35">
      <c r="A20" s="188" t="s">
        <v>208</v>
      </c>
      <c r="B20" s="190" t="s">
        <v>209</v>
      </c>
      <c r="C20" s="187" t="s">
        <v>210</v>
      </c>
      <c r="D20" s="195" t="s">
        <v>66</v>
      </c>
      <c r="E20" s="122" t="str">
        <f>VLOOKUP(D20,'[4]Listas Nuevas'!L13:M22,2,0)</f>
        <v>Rara vez</v>
      </c>
      <c r="F20" s="123" t="s">
        <v>96</v>
      </c>
      <c r="G20" s="123" t="str">
        <f t="shared" si="13"/>
        <v>Rara vezMayor</v>
      </c>
      <c r="H20" s="123" t="str">
        <f>VLOOKUP(G20,'[4]Listas Nuevas'!$F$22:$G$36,2,0)</f>
        <v>Alto</v>
      </c>
      <c r="I20" s="73" t="s">
        <v>68</v>
      </c>
      <c r="J20" s="89" t="s">
        <v>211</v>
      </c>
      <c r="K20" s="80" t="s">
        <v>212</v>
      </c>
      <c r="L20" s="80" t="s">
        <v>190</v>
      </c>
      <c r="M20" s="80" t="s">
        <v>213</v>
      </c>
      <c r="N20" s="74" t="s">
        <v>214</v>
      </c>
      <c r="O20" s="80" t="s">
        <v>215</v>
      </c>
      <c r="P20" s="93" t="s">
        <v>216</v>
      </c>
      <c r="Q20" s="73" t="s">
        <v>76</v>
      </c>
      <c r="R20" s="73" t="s">
        <v>77</v>
      </c>
      <c r="S20" s="73" t="s">
        <v>78</v>
      </c>
      <c r="T20" s="73" t="s">
        <v>79</v>
      </c>
      <c r="U20" s="73" t="s">
        <v>80</v>
      </c>
      <c r="V20" s="73" t="s">
        <v>81</v>
      </c>
      <c r="W20" s="73" t="s">
        <v>82</v>
      </c>
      <c r="X20" s="83">
        <f>SUM(IF($Q20='[4]Evaluación Diseño Control'!$C$2,15)+IF($R20='[4]Evaluación Diseño Control'!$C$3,15)+IF($S20='[4]Evaluación Diseño Control'!$C$4,15)+IF($T20='[4]Evaluación Diseño Control'!$C$5,15,IF($T20='[4]Evaluación Diseño Control'!$D$5,10))+IF($U20='[4]Evaluación Diseño Control'!$C$6,15)+IF($V20='[4]Evaluación Diseño Control'!$C$7,15)+IF($W20='[4]Evaluación Diseño Control'!$C$8,10,IF($W20='[4]Evaluación Diseño Control'!$D$8,5)))</f>
        <v>100</v>
      </c>
      <c r="Y20" s="83" t="str">
        <f t="shared" ref="Y20" si="20">IF($X20&gt;95,"FUERTE",IF($X20&gt;85,"MODERADO","DÉBIL"))</f>
        <v>FUERTE</v>
      </c>
      <c r="Z20" s="73" t="s">
        <v>103</v>
      </c>
      <c r="AA20" s="83" t="str">
        <f>VLOOKUP(CONCATENATE($Y20,$Z20),'[4]Listas Nuevas'!$X$3:$Z$11,2,0)</f>
        <v>FUERTE</v>
      </c>
      <c r="AB20" s="83">
        <f t="shared" si="14"/>
        <v>100</v>
      </c>
      <c r="AC20" s="85" t="str">
        <f>VLOOKUP(CONCATENATE($Y20,$Z20),'[4]Listas Nuevas'!$X$3:$Z$11,3,0)</f>
        <v>No</v>
      </c>
      <c r="AD20" s="86" t="s">
        <v>103</v>
      </c>
      <c r="AE20" s="80" t="s">
        <v>84</v>
      </c>
      <c r="AF20" s="83">
        <f>IFERROR(VLOOKUP(CONCATENATE(AD20,AE20),'[4]Listas Nuevas'!$AC$6:$AD$7,2,0),0)</f>
        <v>2</v>
      </c>
      <c r="AG20" s="83" t="e" vm="1">
        <v>#VALUE!</v>
      </c>
      <c r="AH20" s="84" t="s">
        <v>85</v>
      </c>
      <c r="AI20" s="114" t="str">
        <f t="shared" si="15"/>
        <v>Mayor</v>
      </c>
      <c r="AJ20" t="str">
        <f t="shared" si="16"/>
        <v>1. Rara vezMayor</v>
      </c>
      <c r="AK20" s="83" t="str">
        <f>IFERROR(VLOOKUP(AJ20,'[4]Listas Nuevas'!$F$39:$G$53,2,0)," ")</f>
        <v>Alto</v>
      </c>
      <c r="AL20" s="124" t="s">
        <v>86</v>
      </c>
      <c r="AM20" s="87" t="s">
        <v>217</v>
      </c>
      <c r="AN20" s="87" t="s">
        <v>539</v>
      </c>
      <c r="AO20" s="81" t="s">
        <v>219</v>
      </c>
      <c r="AP20" s="202">
        <v>45987</v>
      </c>
      <c r="AQ20" s="205">
        <v>46006</v>
      </c>
      <c r="AR20" s="82"/>
      <c r="AS20" s="82"/>
      <c r="AT20" s="82"/>
      <c r="AU20" s="82"/>
      <c r="AV20" s="82"/>
      <c r="AW20" s="82"/>
      <c r="AX20" s="82"/>
      <c r="AY20" s="82"/>
      <c r="AZ20" s="82"/>
    </row>
    <row r="21" spans="1:52" s="12" customFormat="1" ht="119.25" customHeight="1" x14ac:dyDescent="0.35">
      <c r="A21" s="188" t="s">
        <v>220</v>
      </c>
      <c r="B21" s="190" t="s">
        <v>221</v>
      </c>
      <c r="C21" s="187" t="s">
        <v>222</v>
      </c>
      <c r="D21" s="195" t="s">
        <v>142</v>
      </c>
      <c r="E21" s="122" t="str">
        <f>VLOOKUP(D21,'[4]Listas Nuevas'!L13:M22,2,0)</f>
        <v>Improbable</v>
      </c>
      <c r="F21" s="123" t="s">
        <v>96</v>
      </c>
      <c r="G21" s="123" t="str">
        <f t="shared" si="13"/>
        <v>ImprobableMayor</v>
      </c>
      <c r="H21" s="123" t="str">
        <f>VLOOKUP(G21,'[4]Listas Nuevas'!$F$22:$G$36,2,0)</f>
        <v>Alto</v>
      </c>
      <c r="I21" s="73" t="s">
        <v>68</v>
      </c>
      <c r="J21" s="175" t="s">
        <v>223</v>
      </c>
      <c r="K21" s="177" t="s">
        <v>224</v>
      </c>
      <c r="L21" s="180" t="s">
        <v>540</v>
      </c>
      <c r="M21" s="177" t="s">
        <v>225</v>
      </c>
      <c r="N21" s="176" t="s">
        <v>226</v>
      </c>
      <c r="O21" s="177"/>
      <c r="P21" s="181" t="s">
        <v>227</v>
      </c>
      <c r="Q21" s="73" t="s">
        <v>76</v>
      </c>
      <c r="R21" s="73" t="s">
        <v>77</v>
      </c>
      <c r="S21" s="73" t="s">
        <v>78</v>
      </c>
      <c r="T21" s="73" t="s">
        <v>79</v>
      </c>
      <c r="U21" s="73" t="s">
        <v>80</v>
      </c>
      <c r="V21" s="73" t="s">
        <v>81</v>
      </c>
      <c r="W21" s="73" t="s">
        <v>82</v>
      </c>
      <c r="X21" s="83">
        <f>SUM(IF($Q21='[4]Evaluación Diseño Control'!$C$2,15)+IF($R21='[4]Evaluación Diseño Control'!$C$3,15)+IF($S21='[4]Evaluación Diseño Control'!$C$4,15)+IF($T21='[4]Evaluación Diseño Control'!$C$5,15,IF($T21='[4]Evaluación Diseño Control'!$D$5,10))+IF($U21='[4]Evaluación Diseño Control'!$C$6,15)+IF($V21='[4]Evaluación Diseño Control'!$C$7,15)+IF($W21='[4]Evaluación Diseño Control'!$C$8,10,IF($W21='[4]Evaluación Diseño Control'!$D$8,5)))</f>
        <v>100</v>
      </c>
      <c r="Y21" s="83" t="str">
        <f t="shared" ref="Y21:Y23" si="21">IF($X21&gt;95,"FUERTE",IF($X21&gt;85,"MODERADO","DÉBIL"))</f>
        <v>FUERTE</v>
      </c>
      <c r="Z21" s="73" t="s">
        <v>103</v>
      </c>
      <c r="AA21" s="83" t="str">
        <f>VLOOKUP(CONCATENATE($Y21,$Z21),'[4]Listas Nuevas'!$X$3:$Z$11,2,0)</f>
        <v>FUERTE</v>
      </c>
      <c r="AB21" s="83">
        <f t="shared" si="14"/>
        <v>100</v>
      </c>
      <c r="AC21" s="85" t="str">
        <f>VLOOKUP(CONCATENATE($Y21,$Z21),'[4]Listas Nuevas'!$X$3:$Z$11,3,0)</f>
        <v>No</v>
      </c>
      <c r="AD21" s="86" t="s">
        <v>103</v>
      </c>
      <c r="AE21" s="80" t="s">
        <v>84</v>
      </c>
      <c r="AF21" s="83">
        <f>IFERROR(VLOOKUP(CONCATENATE(AD21,AE21),'[4]Listas Nuevas'!$AC$6:$AD$7,2,0),0)</f>
        <v>2</v>
      </c>
      <c r="AG21" s="83" t="e" vm="1">
        <v>#VALUE!</v>
      </c>
      <c r="AH21" s="84" t="s">
        <v>85</v>
      </c>
      <c r="AI21" s="114" t="str">
        <f t="shared" si="15"/>
        <v>Mayor</v>
      </c>
      <c r="AJ21" t="str">
        <f t="shared" si="16"/>
        <v>1. Rara vezMayor</v>
      </c>
      <c r="AK21" s="83" t="str">
        <f>IFERROR(VLOOKUP(AJ21,'[4]Listas Nuevas'!$F$39:$G$53,2,0)," ")</f>
        <v>Alto</v>
      </c>
      <c r="AL21" s="124" t="s">
        <v>86</v>
      </c>
      <c r="AM21" s="87" t="s">
        <v>541</v>
      </c>
      <c r="AN21" s="87" t="s">
        <v>539</v>
      </c>
      <c r="AO21" s="81" t="s">
        <v>542</v>
      </c>
      <c r="AP21" s="202">
        <v>45987</v>
      </c>
      <c r="AQ21" s="205">
        <v>45981</v>
      </c>
      <c r="AR21" s="82"/>
      <c r="AS21" s="82"/>
      <c r="AT21" s="82"/>
      <c r="AU21" s="82"/>
      <c r="AV21" s="82"/>
      <c r="AW21" s="82"/>
      <c r="AX21" s="82"/>
      <c r="AY21" s="82"/>
      <c r="AZ21" s="82"/>
    </row>
    <row r="22" spans="1:52" s="12" customFormat="1" ht="124.5" customHeight="1" x14ac:dyDescent="0.35">
      <c r="A22" s="185" t="s">
        <v>228</v>
      </c>
      <c r="B22" s="187" t="s">
        <v>543</v>
      </c>
      <c r="C22" s="187" t="s">
        <v>230</v>
      </c>
      <c r="D22" s="195" t="s">
        <v>66</v>
      </c>
      <c r="E22" s="122" t="str">
        <f>VLOOKUP(D22,'[4]Listas Nuevas'!L15:M24,2,0)</f>
        <v>Rara vez</v>
      </c>
      <c r="F22" s="123" t="s">
        <v>96</v>
      </c>
      <c r="G22" s="123" t="str">
        <f t="shared" si="13"/>
        <v>Rara vezMayor</v>
      </c>
      <c r="H22" s="123" t="str">
        <f>VLOOKUP(G22,'[4]Listas Nuevas'!$F$22:$G$36,2,0)</f>
        <v>Alto</v>
      </c>
      <c r="I22" s="73" t="s">
        <v>68</v>
      </c>
      <c r="J22" s="175" t="s">
        <v>231</v>
      </c>
      <c r="K22" s="177" t="s">
        <v>232</v>
      </c>
      <c r="L22" s="180" t="s">
        <v>544</v>
      </c>
      <c r="M22" s="177" t="s">
        <v>234</v>
      </c>
      <c r="N22" s="214" t="s">
        <v>545</v>
      </c>
      <c r="O22" s="180" t="s">
        <v>546</v>
      </c>
      <c r="P22" s="181" t="s">
        <v>237</v>
      </c>
      <c r="Q22" s="73" t="s">
        <v>76</v>
      </c>
      <c r="R22" s="73" t="s">
        <v>77</v>
      </c>
      <c r="S22" s="73" t="s">
        <v>78</v>
      </c>
      <c r="T22" s="73" t="s">
        <v>79</v>
      </c>
      <c r="U22" s="73" t="s">
        <v>80</v>
      </c>
      <c r="V22" s="73" t="s">
        <v>81</v>
      </c>
      <c r="W22" s="73" t="s">
        <v>82</v>
      </c>
      <c r="X22" s="83">
        <v>100</v>
      </c>
      <c r="Y22" s="83" t="str">
        <f t="shared" si="21"/>
        <v>FUERTE</v>
      </c>
      <c r="Z22" s="73" t="s">
        <v>83</v>
      </c>
      <c r="AA22" s="83" t="s">
        <v>83</v>
      </c>
      <c r="AB22" s="83">
        <f t="shared" si="14"/>
        <v>50</v>
      </c>
      <c r="AC22" s="85" t="s">
        <v>135</v>
      </c>
      <c r="AD22" s="86" t="s">
        <v>83</v>
      </c>
      <c r="AE22" s="80" t="s">
        <v>84</v>
      </c>
      <c r="AF22" s="83">
        <v>1</v>
      </c>
      <c r="AG22" s="83" t="e" vm="1">
        <v>#VALUE!</v>
      </c>
      <c r="AH22" s="84" t="s">
        <v>85</v>
      </c>
      <c r="AI22" t="str">
        <f t="shared" si="15"/>
        <v>Mayor</v>
      </c>
      <c r="AJ22" t="str">
        <f t="shared" si="16"/>
        <v>1. Rara vezMayor</v>
      </c>
      <c r="AK22" s="83" t="str">
        <f>IFERROR(VLOOKUP(AJ22,'[4]Listas Nuevas'!$F$39:$G$53,2,0)," ")</f>
        <v>Alto</v>
      </c>
      <c r="AL22" s="124" t="s">
        <v>86</v>
      </c>
      <c r="AM22" s="175" t="s">
        <v>238</v>
      </c>
      <c r="AN22" s="175" t="s">
        <v>239</v>
      </c>
      <c r="AO22" s="183" t="s">
        <v>240</v>
      </c>
      <c r="AP22" s="202">
        <v>45987</v>
      </c>
      <c r="AQ22" s="202">
        <v>46006</v>
      </c>
      <c r="AR22" s="82"/>
      <c r="AS22" s="82"/>
      <c r="AT22" s="82"/>
      <c r="AU22" s="82"/>
      <c r="AV22" s="82"/>
      <c r="AW22" s="82"/>
      <c r="AX22" s="82"/>
      <c r="AY22" s="82"/>
      <c r="AZ22" s="82"/>
    </row>
    <row r="23" spans="1:52" s="12" customFormat="1" ht="109.5" customHeight="1" x14ac:dyDescent="0.35">
      <c r="A23" s="185" t="s">
        <v>241</v>
      </c>
      <c r="B23" s="187" t="s">
        <v>242</v>
      </c>
      <c r="C23" s="187" t="s">
        <v>243</v>
      </c>
      <c r="D23" s="195" t="s">
        <v>66</v>
      </c>
      <c r="E23" s="122" t="str">
        <f>VLOOKUP(D23,'[4]Listas Nuevas'!L16:M25,2,0)</f>
        <v>Rara vez</v>
      </c>
      <c r="F23" s="123" t="s">
        <v>96</v>
      </c>
      <c r="G23" s="123" t="str">
        <f t="shared" si="13"/>
        <v>Rara vezMayor</v>
      </c>
      <c r="H23" s="123" t="str">
        <f>VLOOKUP(G23,'[4]Listas Nuevas'!$F$22:$G$36,2,0)</f>
        <v>Alto</v>
      </c>
      <c r="I23" s="73" t="s">
        <v>68</v>
      </c>
      <c r="J23" s="182" t="s">
        <v>244</v>
      </c>
      <c r="K23" s="177" t="s">
        <v>232</v>
      </c>
      <c r="L23" s="177" t="s">
        <v>190</v>
      </c>
      <c r="M23" s="177" t="s">
        <v>245</v>
      </c>
      <c r="N23" s="176" t="s">
        <v>246</v>
      </c>
      <c r="O23" s="177" t="s">
        <v>247</v>
      </c>
      <c r="P23" s="179" t="s">
        <v>547</v>
      </c>
      <c r="Q23" s="73" t="s">
        <v>76</v>
      </c>
      <c r="R23" s="73" t="s">
        <v>77</v>
      </c>
      <c r="S23" s="73" t="s">
        <v>78</v>
      </c>
      <c r="T23" s="73" t="s">
        <v>79</v>
      </c>
      <c r="U23" s="73" t="s">
        <v>80</v>
      </c>
      <c r="V23" s="73" t="s">
        <v>81</v>
      </c>
      <c r="W23" s="73" t="s">
        <v>82</v>
      </c>
      <c r="X23" s="83">
        <v>100</v>
      </c>
      <c r="Y23" s="83" t="str">
        <f t="shared" si="21"/>
        <v>FUERTE</v>
      </c>
      <c r="Z23" s="73" t="s">
        <v>83</v>
      </c>
      <c r="AA23" s="83" t="s">
        <v>83</v>
      </c>
      <c r="AB23" s="83">
        <f t="shared" si="14"/>
        <v>50</v>
      </c>
      <c r="AC23" s="85" t="s">
        <v>135</v>
      </c>
      <c r="AD23" s="86" t="s">
        <v>83</v>
      </c>
      <c r="AE23" s="80" t="s">
        <v>84</v>
      </c>
      <c r="AF23" s="83">
        <v>1</v>
      </c>
      <c r="AG23" s="83" t="e" vm="1">
        <v>#VALUE!</v>
      </c>
      <c r="AH23" s="84" t="s">
        <v>85</v>
      </c>
      <c r="AI23" t="str">
        <f t="shared" si="15"/>
        <v>Mayor</v>
      </c>
      <c r="AJ23" t="str">
        <f t="shared" si="16"/>
        <v>1. Rara vezMayor</v>
      </c>
      <c r="AK23" s="83" t="str">
        <f>IFERROR(VLOOKUP(AJ23,'[4]Listas Nuevas'!$F$39:$G$53,2,0)," ")</f>
        <v>Alto</v>
      </c>
      <c r="AL23" s="124" t="s">
        <v>86</v>
      </c>
      <c r="AM23" s="182" t="s">
        <v>248</v>
      </c>
      <c r="AN23" s="182" t="s">
        <v>548</v>
      </c>
      <c r="AO23" s="183" t="s">
        <v>249</v>
      </c>
      <c r="AP23" s="202">
        <v>45987</v>
      </c>
      <c r="AQ23" s="202">
        <v>46006</v>
      </c>
      <c r="AR23" s="82"/>
      <c r="AS23" s="82"/>
      <c r="AT23" s="82"/>
      <c r="AU23" s="97"/>
      <c r="AV23" s="82"/>
      <c r="AW23" s="82"/>
      <c r="AX23" s="82"/>
      <c r="AY23" s="82"/>
      <c r="AZ23" s="82"/>
    </row>
    <row r="24" spans="1:52" s="12" customFormat="1" ht="96" customHeight="1" x14ac:dyDescent="0.35">
      <c r="A24" s="188" t="s">
        <v>250</v>
      </c>
      <c r="B24" s="189" t="s">
        <v>251</v>
      </c>
      <c r="C24" s="189" t="s">
        <v>252</v>
      </c>
      <c r="D24" s="195" t="s">
        <v>66</v>
      </c>
      <c r="E24" s="122" t="str">
        <f>VLOOKUP(D24,'[5]Listas Nuevas'!L13:M22,2,0)</f>
        <v>Rara vez</v>
      </c>
      <c r="F24" s="123" t="s">
        <v>67</v>
      </c>
      <c r="G24" s="123" t="str">
        <f t="shared" si="13"/>
        <v>Rara vezCatastrófico</v>
      </c>
      <c r="H24" s="123" t="str">
        <f>VLOOKUP(G24,'[5]Listas Nuevas'!$F$22:$G$36,2,0)</f>
        <v>Extremo</v>
      </c>
      <c r="I24" s="73" t="s">
        <v>68</v>
      </c>
      <c r="J24" s="89" t="s">
        <v>549</v>
      </c>
      <c r="K24" s="80" t="s">
        <v>254</v>
      </c>
      <c r="L24" s="180" t="s">
        <v>255</v>
      </c>
      <c r="M24" s="80" t="s">
        <v>550</v>
      </c>
      <c r="N24" s="75" t="s">
        <v>551</v>
      </c>
      <c r="O24" s="80" t="s">
        <v>258</v>
      </c>
      <c r="P24" s="207" t="s">
        <v>259</v>
      </c>
      <c r="Q24" s="73" t="s">
        <v>76</v>
      </c>
      <c r="R24" s="73" t="s">
        <v>77</v>
      </c>
      <c r="S24" s="73" t="s">
        <v>78</v>
      </c>
      <c r="T24" s="73" t="s">
        <v>79</v>
      </c>
      <c r="U24" s="73" t="s">
        <v>80</v>
      </c>
      <c r="V24" s="73" t="s">
        <v>81</v>
      </c>
      <c r="W24" s="73" t="s">
        <v>82</v>
      </c>
      <c r="X24" s="83">
        <f>SUM(IF($Q24='[5]Evaluación Diseño Control'!$C$2,15)+IF($R24='[5]Evaluación Diseño Control'!$C$3,15)+IF($S24='[5]Evaluación Diseño Control'!$C$4,15)+IF($T24='[5]Evaluación Diseño Control'!$C$5,15,IF($T24='[5]Evaluación Diseño Control'!$D$5,10))+IF($U24='[5]Evaluación Diseño Control'!$C$6,15)+IF($V24='[5]Evaluación Diseño Control'!$C$7,15)+IF($W24='[5]Evaluación Diseño Control'!$C$8,10,IF($W24='[5]Evaluación Diseño Control'!$D$8,5)))</f>
        <v>100</v>
      </c>
      <c r="Y24" s="83" t="str">
        <f t="shared" ref="Y24" si="22">IF($X24&gt;95,"FUERTE",IF($X24&gt;85,"MODERADO","DÉBIL"))</f>
        <v>FUERTE</v>
      </c>
      <c r="Z24" s="73" t="s">
        <v>83</v>
      </c>
      <c r="AA24" s="83" t="str">
        <f>VLOOKUP(CONCATENATE($Y24,$Z24),'[5]Listas Nuevas'!$X$3:$Z$11,2,0)</f>
        <v>MODERADO</v>
      </c>
      <c r="AB24" s="83">
        <f t="shared" si="14"/>
        <v>50</v>
      </c>
      <c r="AC24" s="85" t="str">
        <f>VLOOKUP(CONCATENATE($Y24,$Z24),'[5]Listas Nuevas'!$X$3:$Z$11,3,0)</f>
        <v>Si</v>
      </c>
      <c r="AD24" s="86" t="s">
        <v>83</v>
      </c>
      <c r="AE24" s="80" t="s">
        <v>84</v>
      </c>
      <c r="AF24" s="83">
        <v>1</v>
      </c>
      <c r="AG24" s="83" t="e" vm="1">
        <v>#VALUE!</v>
      </c>
      <c r="AH24" s="84" t="s">
        <v>85</v>
      </c>
      <c r="AI24" s="114" t="str">
        <f t="shared" si="15"/>
        <v>Catastrófico</v>
      </c>
      <c r="AJ24" t="str">
        <f t="shared" si="16"/>
        <v>1. Rara vezCatastrófico</v>
      </c>
      <c r="AK24" s="83" t="str">
        <f>IFERROR(VLOOKUP(AJ24,'[5]Listas Nuevas'!$F$39:$G$53,2,0)," ")</f>
        <v>Extremo</v>
      </c>
      <c r="AL24" s="124" t="s">
        <v>86</v>
      </c>
      <c r="AM24" s="175" t="s">
        <v>260</v>
      </c>
      <c r="AN24" s="182" t="s">
        <v>261</v>
      </c>
      <c r="AO24" s="183" t="s">
        <v>262</v>
      </c>
      <c r="AP24" s="202">
        <v>45987</v>
      </c>
      <c r="AQ24" s="202">
        <v>46006</v>
      </c>
      <c r="AR24" s="82"/>
      <c r="AS24" s="82"/>
      <c r="AT24" s="82"/>
      <c r="AU24" s="82"/>
      <c r="AV24" s="82"/>
      <c r="AW24" s="82"/>
      <c r="AX24" s="82"/>
      <c r="AY24" s="82"/>
      <c r="AZ24" s="82"/>
    </row>
    <row r="25" spans="1:52" s="12" customFormat="1" ht="179.25" customHeight="1" x14ac:dyDescent="0.35">
      <c r="A25" s="191" t="s">
        <v>263</v>
      </c>
      <c r="B25" s="192" t="s">
        <v>264</v>
      </c>
      <c r="C25" s="193" t="s">
        <v>265</v>
      </c>
      <c r="D25" s="197" t="s">
        <v>66</v>
      </c>
      <c r="E25" s="122" t="str">
        <f>VLOOKUP(D25,'[5]Listas Nuevas'!L13:M22,2,0)</f>
        <v>Rara vez</v>
      </c>
      <c r="F25" s="123" t="s">
        <v>67</v>
      </c>
      <c r="G25" s="123" t="str">
        <f t="shared" si="13"/>
        <v>Rara vezCatastrófico</v>
      </c>
      <c r="H25" s="123" t="str">
        <f>VLOOKUP(G25,'[5]Listas Nuevas'!$F$22:$G$36,2,0)</f>
        <v>Extremo</v>
      </c>
      <c r="I25" s="73" t="s">
        <v>68</v>
      </c>
      <c r="J25" s="87" t="s">
        <v>552</v>
      </c>
      <c r="K25" s="80" t="s">
        <v>254</v>
      </c>
      <c r="L25" s="80" t="s">
        <v>71</v>
      </c>
      <c r="M25" s="80" t="s">
        <v>267</v>
      </c>
      <c r="N25" s="169" t="s">
        <v>268</v>
      </c>
      <c r="O25" s="80" t="s">
        <v>269</v>
      </c>
      <c r="P25" s="179" t="s">
        <v>270</v>
      </c>
      <c r="Q25" s="73" t="s">
        <v>76</v>
      </c>
      <c r="R25" s="73" t="s">
        <v>77</v>
      </c>
      <c r="S25" s="73" t="s">
        <v>78</v>
      </c>
      <c r="T25" s="73" t="s">
        <v>79</v>
      </c>
      <c r="U25" s="73" t="s">
        <v>80</v>
      </c>
      <c r="V25" s="73" t="s">
        <v>81</v>
      </c>
      <c r="W25" s="73" t="s">
        <v>82</v>
      </c>
      <c r="X25" s="83">
        <f>SUM(IF($Q25='[5]Evaluación Diseño Control'!$C$2,15)+IF($R25='[5]Evaluación Diseño Control'!$C$3,15)+IF($S25='[5]Evaluación Diseño Control'!$C$4,15)+IF($T25='[5]Evaluación Diseño Control'!$C$5,15,IF($T25='[5]Evaluación Diseño Control'!$D$5,10))+IF($U25='[5]Evaluación Diseño Control'!$C$6,15)+IF($V25='[5]Evaluación Diseño Control'!$C$7,15)+IF($W25='[5]Evaluación Diseño Control'!$C$8,10,IF($W25='[5]Evaluación Diseño Control'!$D$8,5)))</f>
        <v>100</v>
      </c>
      <c r="Y25" s="83" t="str">
        <f t="shared" ref="Y25" si="23">IF($X25&gt;95,"FUERTE",IF($X25&gt;85,"MODERADO","DÉBIL"))</f>
        <v>FUERTE</v>
      </c>
      <c r="Z25" s="73" t="s">
        <v>103</v>
      </c>
      <c r="AA25" s="83" t="str">
        <f>VLOOKUP(CONCATENATE($Y25,$Z25),'[5]Listas Nuevas'!$X$3:$Z$11,2,0)</f>
        <v>FUERTE</v>
      </c>
      <c r="AB25" s="83">
        <f t="shared" si="14"/>
        <v>100</v>
      </c>
      <c r="AC25" s="85" t="str">
        <f>VLOOKUP(CONCATENATE($Y25,$Z25),'[5]Listas Nuevas'!$X$3:$Z$11,3,0)</f>
        <v>No</v>
      </c>
      <c r="AD25" s="86" t="s">
        <v>103</v>
      </c>
      <c r="AE25" s="80" t="s">
        <v>84</v>
      </c>
      <c r="AF25" s="83">
        <f>IFERROR(VLOOKUP(CONCATENATE(AD25,AE25),'[5]Listas Nuevas'!$AC$6:$AD$7,2,0),0)</f>
        <v>2</v>
      </c>
      <c r="AG25" s="83" t="e" vm="1">
        <v>#VALUE!</v>
      </c>
      <c r="AH25" s="84" t="s">
        <v>85</v>
      </c>
      <c r="AI25" s="163" t="str">
        <f t="shared" si="15"/>
        <v>Catastrófico</v>
      </c>
      <c r="AJ25" s="163" t="str">
        <f t="shared" si="16"/>
        <v>1. Rara vezCatastrófico</v>
      </c>
      <c r="AK25" s="83" t="str">
        <f>IFERROR(VLOOKUP(AJ25,'[5]Listas Nuevas'!$F$39:$G$53,2,0)," ")</f>
        <v>Extremo</v>
      </c>
      <c r="AL25" s="124" t="s">
        <v>86</v>
      </c>
      <c r="AM25" s="182" t="s">
        <v>271</v>
      </c>
      <c r="AN25" s="182" t="s">
        <v>553</v>
      </c>
      <c r="AO25" s="178" t="s">
        <v>554</v>
      </c>
      <c r="AP25" s="202">
        <v>45987</v>
      </c>
      <c r="AQ25" s="202">
        <v>46006</v>
      </c>
      <c r="AR25" s="82"/>
      <c r="AS25" s="82"/>
      <c r="AT25" s="82"/>
      <c r="AU25" s="82"/>
      <c r="AV25" s="82"/>
      <c r="AW25" s="82"/>
      <c r="AX25" s="82"/>
      <c r="AY25" s="82"/>
      <c r="AZ25" s="82"/>
    </row>
    <row r="26" spans="1:52" ht="24" customHeight="1" x14ac:dyDescent="0.35">
      <c r="A26" s="90" t="s">
        <v>90</v>
      </c>
      <c r="B26" s="90" t="s">
        <v>90</v>
      </c>
      <c r="C26" s="90" t="s">
        <v>90</v>
      </c>
      <c r="D26" s="90" t="s">
        <v>90</v>
      </c>
      <c r="E26" s="118" t="s">
        <v>90</v>
      </c>
      <c r="F26" s="115" t="s">
        <v>90</v>
      </c>
      <c r="G26" s="90"/>
      <c r="H26" s="90" t="s">
        <v>90</v>
      </c>
      <c r="I26" s="90" t="s">
        <v>90</v>
      </c>
      <c r="J26" s="90"/>
      <c r="K26" s="90" t="s">
        <v>90</v>
      </c>
      <c r="L26" s="90" t="s">
        <v>90</v>
      </c>
      <c r="M26" s="90" t="s">
        <v>90</v>
      </c>
      <c r="N26" s="90" t="s">
        <v>90</v>
      </c>
      <c r="O26" s="90" t="s">
        <v>90</v>
      </c>
      <c r="P26" s="90" t="s">
        <v>90</v>
      </c>
      <c r="Q26" s="90" t="s">
        <v>90</v>
      </c>
      <c r="R26" s="90" t="s">
        <v>90</v>
      </c>
      <c r="S26" s="90" t="s">
        <v>90</v>
      </c>
      <c r="T26" s="90" t="s">
        <v>90</v>
      </c>
      <c r="U26" s="90" t="s">
        <v>90</v>
      </c>
      <c r="V26" s="90" t="s">
        <v>90</v>
      </c>
      <c r="W26" s="90" t="s">
        <v>90</v>
      </c>
      <c r="X26" s="90" t="s">
        <v>90</v>
      </c>
      <c r="Y26" s="90" t="s">
        <v>90</v>
      </c>
      <c r="Z26" s="90" t="s">
        <v>90</v>
      </c>
      <c r="AA26" s="90" t="s">
        <v>90</v>
      </c>
      <c r="AB26" s="90" t="s">
        <v>90</v>
      </c>
      <c r="AC26" s="90" t="s">
        <v>90</v>
      </c>
      <c r="AD26" s="90" t="s">
        <v>90</v>
      </c>
      <c r="AE26" s="90" t="s">
        <v>90</v>
      </c>
      <c r="AF26" s="90" t="s">
        <v>90</v>
      </c>
      <c r="AG26" s="90"/>
      <c r="AH26" s="90" t="s">
        <v>90</v>
      </c>
      <c r="AI26" s="90" t="s">
        <v>90</v>
      </c>
      <c r="AJ26" s="90"/>
      <c r="AK26" s="90" t="s">
        <v>90</v>
      </c>
      <c r="AL26" s="90" t="s">
        <v>90</v>
      </c>
      <c r="AM26" s="90" t="s">
        <v>90</v>
      </c>
      <c r="AN26" s="90" t="s">
        <v>90</v>
      </c>
      <c r="AO26" s="90" t="s">
        <v>90</v>
      </c>
      <c r="AP26" s="202"/>
      <c r="AQ26" s="90" t="s">
        <v>90</v>
      </c>
    </row>
    <row r="27" spans="1:52" ht="13.5" customHeight="1" x14ac:dyDescent="0.35">
      <c r="A27" s="91"/>
      <c r="B27" s="91"/>
      <c r="C27" s="91"/>
      <c r="D27" s="91"/>
      <c r="E27" s="119"/>
      <c r="F27" s="116"/>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4"/>
      <c r="AO27" s="95"/>
      <c r="AP27" s="96"/>
      <c r="AQ27" s="96"/>
    </row>
    <row r="28" spans="1:52" ht="54" customHeight="1" x14ac:dyDescent="0.35">
      <c r="A28" s="91"/>
      <c r="B28" s="91"/>
      <c r="C28" s="91"/>
      <c r="D28" s="91"/>
      <c r="E28" s="119"/>
      <c r="F28" s="116"/>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row>
  </sheetData>
  <dataConsolidate/>
  <mergeCells count="48">
    <mergeCell ref="AJ14:AJ16"/>
    <mergeCell ref="AK14:AK16"/>
    <mergeCell ref="AL14:AL16"/>
    <mergeCell ref="A14:A16"/>
    <mergeCell ref="AC14:AC16"/>
    <mergeCell ref="AD14:AD16"/>
    <mergeCell ref="AE14:AE16"/>
    <mergeCell ref="AF14:AF16"/>
    <mergeCell ref="AI14:AI16"/>
    <mergeCell ref="X14:X16"/>
    <mergeCell ref="Y14:Y16"/>
    <mergeCell ref="Z14:Z16"/>
    <mergeCell ref="AA14:AA16"/>
    <mergeCell ref="AB14:AB16"/>
    <mergeCell ref="S14:S16"/>
    <mergeCell ref="T14:T16"/>
    <mergeCell ref="AE5:AK5"/>
    <mergeCell ref="AL5:AQ5"/>
    <mergeCell ref="Q5:AD5"/>
    <mergeCell ref="B14:B16"/>
    <mergeCell ref="C14:C16"/>
    <mergeCell ref="D14:D16"/>
    <mergeCell ref="E14:E16"/>
    <mergeCell ref="F14:F16"/>
    <mergeCell ref="U14:U16"/>
    <mergeCell ref="V14:V16"/>
    <mergeCell ref="W14:W16"/>
    <mergeCell ref="G14:G16"/>
    <mergeCell ref="H14:H16"/>
    <mergeCell ref="I14:I16"/>
    <mergeCell ref="Q14:Q16"/>
    <mergeCell ref="R14:R16"/>
    <mergeCell ref="C3:D3"/>
    <mergeCell ref="A5:A7"/>
    <mergeCell ref="B5:H6"/>
    <mergeCell ref="AF7:AG7"/>
    <mergeCell ref="AR5:AZ5"/>
    <mergeCell ref="I6:P6"/>
    <mergeCell ref="Q6:R6"/>
    <mergeCell ref="X6:Y6"/>
    <mergeCell ref="AA6:AB6"/>
    <mergeCell ref="AE6:AF6"/>
    <mergeCell ref="AH6:AK6"/>
    <mergeCell ref="AL6:AQ6"/>
    <mergeCell ref="AR6:AT6"/>
    <mergeCell ref="I5:P5"/>
    <mergeCell ref="AU6:AW6"/>
    <mergeCell ref="AX6:AZ6"/>
  </mergeCells>
  <conditionalFormatting sqref="E8:E14">
    <cfRule type="expression" dxfId="316" priority="12">
      <formula>$E8="Probable"</formula>
    </cfRule>
    <cfRule type="expression" dxfId="315" priority="11">
      <formula>$E8="Casi seguro"</formula>
    </cfRule>
    <cfRule type="expression" dxfId="314" priority="13">
      <formula>$E8="Improbable"</formula>
    </cfRule>
    <cfRule type="expression" dxfId="313" priority="14">
      <formula>$E8="Rara vez"</formula>
    </cfRule>
    <cfRule type="expression" dxfId="312" priority="15">
      <formula>$E8="Posible"</formula>
    </cfRule>
  </conditionalFormatting>
  <conditionalFormatting sqref="E17:E25">
    <cfRule type="expression" dxfId="311" priority="136">
      <formula>$E17="Posible"</formula>
    </cfRule>
    <cfRule type="expression" dxfId="310" priority="132">
      <formula>$E17="Casi seguro"</formula>
    </cfRule>
    <cfRule type="expression" dxfId="309" priority="134">
      <formula>$E17="Improbable"</formula>
    </cfRule>
    <cfRule type="expression" dxfId="308" priority="133">
      <formula>$E17="Probable"</formula>
    </cfRule>
    <cfRule type="expression" dxfId="307" priority="135">
      <formula>$E17="Rara vez"</formula>
    </cfRule>
  </conditionalFormatting>
  <conditionalFormatting sqref="F8:F14">
    <cfRule type="expression" dxfId="306" priority="2">
      <formula>$F8="Catastrófico"</formula>
    </cfRule>
    <cfRule type="expression" dxfId="305" priority="3">
      <formula>$F8="Mayor"</formula>
    </cfRule>
    <cfRule type="expression" dxfId="304" priority="1">
      <formula>$F8="Moderado"</formula>
    </cfRule>
  </conditionalFormatting>
  <conditionalFormatting sqref="F17:F25">
    <cfRule type="expression" dxfId="303" priority="97">
      <formula>$F17="Moderado"</formula>
    </cfRule>
    <cfRule type="expression" dxfId="302" priority="98">
      <formula>$F17="Catastrófico"</formula>
    </cfRule>
    <cfRule type="expression" dxfId="301" priority="99">
      <formula>$F17="Mayor"</formula>
    </cfRule>
  </conditionalFormatting>
  <conditionalFormatting sqref="H8">
    <cfRule type="containsText" dxfId="300" priority="158" operator="containsText" text="ALTA">
      <formula>NOT(ISERROR(SEARCH("ALTA",H8)))</formula>
    </cfRule>
    <cfRule type="containsText" dxfId="299" priority="157" operator="containsText" text="EXTREMA">
      <formula>NOT(ISERROR(SEARCH("EXTREMA",H8)))</formula>
    </cfRule>
    <cfRule type="containsText" dxfId="298" priority="156" operator="containsText" text="BAJA">
      <formula>NOT(ISERROR(SEARCH("BAJA",H8)))</formula>
    </cfRule>
    <cfRule type="expression" dxfId="297" priority="154">
      <formula>$AK8="Alto"</formula>
    </cfRule>
    <cfRule type="expression" dxfId="296" priority="153">
      <formula>$AK8="Extremo"</formula>
    </cfRule>
    <cfRule type="containsText" dxfId="295" priority="159" operator="containsText" text="MODERADA">
      <formula>NOT(ISERROR(SEARCH("MODERADA",H8)))</formula>
    </cfRule>
    <cfRule type="expression" dxfId="294" priority="155">
      <formula>$AK8="Moderado"</formula>
    </cfRule>
  </conditionalFormatting>
  <conditionalFormatting sqref="H9">
    <cfRule type="expression" dxfId="293" priority="44">
      <formula>$H9="Alto"</formula>
    </cfRule>
    <cfRule type="expression" dxfId="292" priority="45">
      <formula>$H9="Extremo"</formula>
    </cfRule>
    <cfRule type="colorScale" priority="46">
      <colorScale>
        <cfvo type="min"/>
        <cfvo type="percentile" val="50"/>
        <cfvo type="max"/>
        <color rgb="FFF8696B"/>
        <color rgb="FFFFEB84"/>
        <color rgb="FF63BE7B"/>
      </colorScale>
    </cfRule>
    <cfRule type="expression" dxfId="291" priority="43">
      <formula>$H9="Moderado"</formula>
    </cfRule>
  </conditionalFormatting>
  <conditionalFormatting sqref="H10">
    <cfRule type="expression" dxfId="290" priority="47">
      <formula>$AK10="Extremo"</formula>
    </cfRule>
    <cfRule type="expression" dxfId="289" priority="48">
      <formula>$AK10="Alto"</formula>
    </cfRule>
    <cfRule type="expression" dxfId="288" priority="49">
      <formula>$AK10="Moderado"</formula>
    </cfRule>
    <cfRule type="containsText" dxfId="287" priority="50" operator="containsText" text="BAJA">
      <formula>NOT(ISERROR(SEARCH("BAJA",H10)))</formula>
    </cfRule>
    <cfRule type="containsText" dxfId="286" priority="51" operator="containsText" text="EXTREMA">
      <formula>NOT(ISERROR(SEARCH("EXTREMA",H10)))</formula>
    </cfRule>
    <cfRule type="containsText" dxfId="285" priority="52" operator="containsText" text="ALTA">
      <formula>NOT(ISERROR(SEARCH("ALTA",H10)))</formula>
    </cfRule>
    <cfRule type="containsText" dxfId="284" priority="53" operator="containsText" text="MODERADA">
      <formula>NOT(ISERROR(SEARCH("MODERADA",H10)))</formula>
    </cfRule>
  </conditionalFormatting>
  <conditionalFormatting sqref="H11">
    <cfRule type="expression" dxfId="283" priority="87">
      <formula>$H11="Alto"</formula>
    </cfRule>
    <cfRule type="expression" dxfId="282" priority="88">
      <formula>$H11="Extremo"</formula>
    </cfRule>
    <cfRule type="colorScale" priority="89">
      <colorScale>
        <cfvo type="min"/>
        <cfvo type="percentile" val="50"/>
        <cfvo type="max"/>
        <color rgb="FFF8696B"/>
        <color rgb="FFFFEB84"/>
        <color rgb="FF63BE7B"/>
      </colorScale>
    </cfRule>
    <cfRule type="expression" dxfId="281" priority="86">
      <formula>$H11="Moderado"</formula>
    </cfRule>
  </conditionalFormatting>
  <conditionalFormatting sqref="H12">
    <cfRule type="expression" dxfId="280" priority="4">
      <formula>$AK12="Extremo"</formula>
    </cfRule>
    <cfRule type="expression" dxfId="279" priority="6">
      <formula>$AK12="Moderado"</formula>
    </cfRule>
    <cfRule type="containsText" dxfId="278" priority="10" operator="containsText" text="MODERADA">
      <formula>NOT(ISERROR(SEARCH("MODERADA",H12)))</formula>
    </cfRule>
    <cfRule type="containsText" dxfId="277" priority="9" operator="containsText" text="ALTA">
      <formula>NOT(ISERROR(SEARCH("ALTA",H12)))</formula>
    </cfRule>
    <cfRule type="containsText" dxfId="276" priority="8" operator="containsText" text="EXTREMA">
      <formula>NOT(ISERROR(SEARCH("EXTREMA",H12)))</formula>
    </cfRule>
    <cfRule type="containsText" dxfId="275" priority="7" operator="containsText" text="BAJA">
      <formula>NOT(ISERROR(SEARCH("BAJA",H12)))</formula>
    </cfRule>
    <cfRule type="expression" dxfId="274" priority="5">
      <formula>$AK12="Alto"</formula>
    </cfRule>
  </conditionalFormatting>
  <conditionalFormatting sqref="H13">
    <cfRule type="colorScale" priority="757">
      <colorScale>
        <cfvo type="min"/>
        <cfvo type="percentile" val="50"/>
        <cfvo type="max"/>
        <color rgb="FFF8696B"/>
        <color rgb="FFFFEB84"/>
        <color rgb="FF63BE7B"/>
      </colorScale>
    </cfRule>
  </conditionalFormatting>
  <conditionalFormatting sqref="H13:H14">
    <cfRule type="expression" dxfId="273" priority="121">
      <formula>$H13="Moderado"</formula>
    </cfRule>
    <cfRule type="expression" dxfId="272" priority="122">
      <formula>$H13="Alto"</formula>
    </cfRule>
    <cfRule type="expression" dxfId="271" priority="123">
      <formula>$H13="Extremo"</formula>
    </cfRule>
  </conditionalFormatting>
  <conditionalFormatting sqref="H14">
    <cfRule type="colorScale" priority="124">
      <colorScale>
        <cfvo type="min"/>
        <cfvo type="percentile" val="50"/>
        <cfvo type="max"/>
        <color rgb="FFF8696B"/>
        <color rgb="FFFFEB84"/>
        <color rgb="FF63BE7B"/>
      </colorScale>
    </cfRule>
  </conditionalFormatting>
  <conditionalFormatting sqref="H17">
    <cfRule type="colorScale" priority="143">
      <colorScale>
        <cfvo type="min"/>
        <cfvo type="percentile" val="50"/>
        <cfvo type="max"/>
        <color rgb="FFF8696B"/>
        <color rgb="FFFFEB84"/>
        <color rgb="FF63BE7B"/>
      </colorScale>
    </cfRule>
    <cfRule type="expression" dxfId="270" priority="142">
      <formula>$H17="Extremo"</formula>
    </cfRule>
    <cfRule type="expression" dxfId="269" priority="141">
      <formula>$H17="Alto"</formula>
    </cfRule>
    <cfRule type="expression" dxfId="268" priority="140">
      <formula>$H17="Moderado"</formula>
    </cfRule>
  </conditionalFormatting>
  <conditionalFormatting sqref="H18">
    <cfRule type="containsText" dxfId="267" priority="93" operator="containsText" text="BAJA">
      <formula>NOT(ISERROR(SEARCH("BAJA",H18)))</formula>
    </cfRule>
    <cfRule type="containsText" dxfId="266" priority="96" operator="containsText" text="MODERADA">
      <formula>NOT(ISERROR(SEARCH("MODERADA",H18)))</formula>
    </cfRule>
    <cfRule type="expression" dxfId="265" priority="90">
      <formula>$AK18="Extremo"</formula>
    </cfRule>
    <cfRule type="containsText" dxfId="264" priority="95" operator="containsText" text="ALTA">
      <formula>NOT(ISERROR(SEARCH("ALTA",H18)))</formula>
    </cfRule>
    <cfRule type="containsText" dxfId="263" priority="94" operator="containsText" text="EXTREMA">
      <formula>NOT(ISERROR(SEARCH("EXTREMA",H18)))</formula>
    </cfRule>
    <cfRule type="expression" dxfId="262" priority="92">
      <formula>$AK18="Moderado"</formula>
    </cfRule>
    <cfRule type="expression" dxfId="261" priority="91">
      <formula>$AK18="Alto"</formula>
    </cfRule>
  </conditionalFormatting>
  <conditionalFormatting sqref="H19">
    <cfRule type="colorScale" priority="186">
      <colorScale>
        <cfvo type="min"/>
        <cfvo type="percentile" val="50"/>
        <cfvo type="max"/>
        <color rgb="FFF8696B"/>
        <color rgb="FFFFEB84"/>
        <color rgb="FF63BE7B"/>
      </colorScale>
    </cfRule>
  </conditionalFormatting>
  <conditionalFormatting sqref="H19:H25">
    <cfRule type="expression" dxfId="260" priority="184">
      <formula>$H19="Alto"</formula>
    </cfRule>
    <cfRule type="expression" dxfId="259" priority="185">
      <formula>$H19="Extremo"</formula>
    </cfRule>
    <cfRule type="expression" dxfId="258" priority="183">
      <formula>$H19="Moderado"</formula>
    </cfRule>
  </conditionalFormatting>
  <conditionalFormatting sqref="H20">
    <cfRule type="colorScale" priority="225">
      <colorScale>
        <cfvo type="min"/>
        <cfvo type="percentile" val="50"/>
        <cfvo type="max"/>
        <color rgb="FFF8696B"/>
        <color rgb="FFFFEB84"/>
        <color rgb="FF63BE7B"/>
      </colorScale>
    </cfRule>
  </conditionalFormatting>
  <conditionalFormatting sqref="H21">
    <cfRule type="colorScale" priority="246">
      <colorScale>
        <cfvo type="min"/>
        <cfvo type="percentile" val="50"/>
        <cfvo type="max"/>
        <color rgb="FFF8696B"/>
        <color rgb="FFFFEB84"/>
        <color rgb="FF63BE7B"/>
      </colorScale>
    </cfRule>
  </conditionalFormatting>
  <conditionalFormatting sqref="H22:H23">
    <cfRule type="colorScale" priority="206">
      <colorScale>
        <cfvo type="min"/>
        <cfvo type="percentile" val="50"/>
        <cfvo type="max"/>
        <color rgb="FFF8696B"/>
        <color rgb="FFFFEB84"/>
        <color rgb="FF63BE7B"/>
      </colorScale>
    </cfRule>
  </conditionalFormatting>
  <conditionalFormatting sqref="H24">
    <cfRule type="colorScale" priority="258">
      <colorScale>
        <cfvo type="min"/>
        <cfvo type="percentile" val="50"/>
        <cfvo type="max"/>
        <color rgb="FFF8696B"/>
        <color rgb="FFFFEB84"/>
        <color rgb="FF63BE7B"/>
      </colorScale>
    </cfRule>
  </conditionalFormatting>
  <conditionalFormatting sqref="H25">
    <cfRule type="colorScale" priority="278">
      <colorScale>
        <cfvo type="min"/>
        <cfvo type="percentile" val="50"/>
        <cfvo type="max"/>
        <color rgb="FFF8696B"/>
        <color rgb="FFFFEB84"/>
        <color rgb="FF63BE7B"/>
      </colorScale>
    </cfRule>
  </conditionalFormatting>
  <conditionalFormatting sqref="AK8:AK14">
    <cfRule type="containsText" dxfId="257" priority="23" operator="containsText" text="EXTREMA">
      <formula>NOT(ISERROR(SEARCH("EXTREMA",AK8)))</formula>
    </cfRule>
    <cfRule type="containsText" dxfId="256" priority="22" operator="containsText" text="BAJA">
      <formula>NOT(ISERROR(SEARCH("BAJA",AK8)))</formula>
    </cfRule>
    <cfRule type="expression" dxfId="255" priority="18">
      <formula>$AK8="Moderado"</formula>
    </cfRule>
    <cfRule type="expression" dxfId="254" priority="17">
      <formula>$AK8="Alto"</formula>
    </cfRule>
    <cfRule type="expression" dxfId="253" priority="16">
      <formula>$AK8="Extremo"</formula>
    </cfRule>
    <cfRule type="containsText" dxfId="252" priority="24" operator="containsText" text="ALTA">
      <formula>NOT(ISERROR(SEARCH("ALTA",AK8)))</formula>
    </cfRule>
    <cfRule type="containsText" dxfId="251" priority="25" operator="containsText" text="MODERADA">
      <formula>NOT(ISERROR(SEARCH("MODERADA",AK8)))</formula>
    </cfRule>
  </conditionalFormatting>
  <conditionalFormatting sqref="AK17:AK25">
    <cfRule type="expression" dxfId="250" priority="105">
      <formula>$AK17="Extremo"</formula>
    </cfRule>
    <cfRule type="expression" dxfId="249" priority="106">
      <formula>$AK17="Alto"</formula>
    </cfRule>
    <cfRule type="expression" dxfId="248" priority="107">
      <formula>$AK17="Moderado"</formula>
    </cfRule>
    <cfRule type="containsText" dxfId="247" priority="109" operator="containsText" text="BAJA">
      <formula>NOT(ISERROR(SEARCH("BAJA",AK17)))</formula>
    </cfRule>
    <cfRule type="containsText" dxfId="246" priority="110" operator="containsText" text="EXTREMA">
      <formula>NOT(ISERROR(SEARCH("EXTREMA",AK17)))</formula>
    </cfRule>
    <cfRule type="containsText" dxfId="245" priority="111" operator="containsText" text="ALTA">
      <formula>NOT(ISERROR(SEARCH("ALTA",AK17)))</formula>
    </cfRule>
    <cfRule type="containsText" dxfId="244" priority="112" operator="containsText" text="MODERADA">
      <formula>NOT(ISERROR(SEARCH("MODERADA",AK17)))</formula>
    </cfRule>
  </conditionalFormatting>
  <conditionalFormatting sqref="AM17">
    <cfRule type="expression" dxfId="243" priority="152">
      <formula>$AC17&lt;&gt;"Si"</formula>
    </cfRule>
  </conditionalFormatting>
  <conditionalFormatting sqref="AM9:AO13 AQ9:AQ13">
    <cfRule type="expression" dxfId="242" priority="26">
      <formula>$AC9&lt;&gt;"Si"</formula>
    </cfRule>
  </conditionalFormatting>
  <conditionalFormatting sqref="AM18:AO18 AQ18">
    <cfRule type="expression" dxfId="241" priority="108">
      <formula>$AC18&lt;&gt;"Si"</formula>
    </cfRule>
  </conditionalFormatting>
  <conditionalFormatting sqref="AM22:AO24 AQ22:AQ24">
    <cfRule type="expression" dxfId="240" priority="202">
      <formula>$AC22&lt;&gt;"Si"</formula>
    </cfRule>
  </conditionalFormatting>
  <dataValidations count="2">
    <dataValidation type="list" allowBlank="1" showInputMessage="1" showErrorMessage="1" sqref="I13:I25" xr:uid="{CD3830D3-BDD9-4A04-A665-C275E1DBDE11}">
      <formula1>TIPO_CONTROL</formula1>
    </dataValidation>
    <dataValidation type="list" allowBlank="1" showInputMessage="1" showErrorMessage="1" sqref="AD13:AD25 Z13:Z25" xr:uid="{BFE83BEB-3E3D-47EF-B5B4-CD18DC2E40EF}">
      <formula1>EJECUCIÓN</formula1>
    </dataValidation>
  </dataValidations>
  <hyperlinks>
    <hyperlink ref="F7" location="'IMPACTO DE CORRUPCIÓN'!A1" display="IMPACTO" xr:uid="{B84A357B-2A43-4A30-80C4-AE7E5258989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E525278-FF5D-4096-A60E-221242B19CA2}">
          <x14:formula1>
            <xm:f>'Listas Nuevas'!$C$27:$C$29</xm:f>
          </x14:formula1>
          <xm:sqref>F13:F25</xm:sqref>
        </x14:dataValidation>
        <x14:dataValidation type="list" allowBlank="1" showInputMessage="1" showErrorMessage="1" xr:uid="{E1EC580C-1B59-4131-930C-6F6604498C60}">
          <x14:formula1>
            <xm:f>'Listas Nuevas'!$L$12:$L$21</xm:f>
          </x14:formula1>
          <xm:sqref>D13:D25</xm:sqref>
        </x14:dataValidation>
        <x14:dataValidation type="list" allowBlank="1" showInputMessage="1" showErrorMessage="1" xr:uid="{DA9FFCBF-963C-4245-9B7F-0342BDC2A37F}">
          <x14:formula1>
            <xm:f>'Listas Nuevas'!$I$26:$I$28</xm:f>
          </x14:formula1>
          <xm:sqref>AL13:AL25</xm:sqref>
        </x14:dataValidation>
        <x14:dataValidation type="list" allowBlank="1" showInputMessage="1" showErrorMessage="1" xr:uid="{5316DDA1-61D5-44D6-8A45-17091BFBE5D8}">
          <x14:formula1>
            <xm:f>'Listas Nuevas'!$N$2:$N$6</xm:f>
          </x14:formula1>
          <xm:sqref>AH13:AH25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CE4D-E3E0-4371-A323-2E67358C991C}">
  <sheetPr>
    <tabColor theme="8" tint="-0.499984740745262"/>
  </sheetPr>
  <dimension ref="A1:AZ16"/>
  <sheetViews>
    <sheetView topLeftCell="A2" zoomScale="80" zoomScaleNormal="80" workbookViewId="0">
      <selection activeCell="C7" sqref="C7"/>
    </sheetView>
  </sheetViews>
  <sheetFormatPr baseColWidth="10" defaultColWidth="10.7265625" defaultRowHeight="54" customHeight="1" x14ac:dyDescent="0.35"/>
  <cols>
    <col min="1" max="1" width="15.179687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274</v>
      </c>
      <c r="C3" s="229" t="s">
        <v>275</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30"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30"/>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3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77" customHeight="1" x14ac:dyDescent="0.35">
      <c r="A8" s="154" t="s">
        <v>126</v>
      </c>
      <c r="B8" s="81"/>
      <c r="C8" s="81"/>
      <c r="D8" s="89"/>
      <c r="E8" s="122"/>
      <c r="F8" s="123"/>
      <c r="G8" s="123" t="str">
        <f t="shared" ref="G8" si="0">_xlfn.CONCAT(E8,F8)</f>
        <v/>
      </c>
      <c r="H8" s="123" t="e">
        <f>VLOOKUP(G8,'Listas Nuevas'!$F$22:$G$36,2,0)</f>
        <v>#N/A</v>
      </c>
      <c r="I8" s="73" t="s">
        <v>68</v>
      </c>
      <c r="J8" s="87"/>
      <c r="K8" s="80"/>
      <c r="L8" s="80"/>
      <c r="M8" s="80"/>
      <c r="N8" s="74"/>
      <c r="O8" s="80"/>
      <c r="P8" s="93"/>
      <c r="Q8" s="73" t="s">
        <v>76</v>
      </c>
      <c r="R8" s="73" t="s">
        <v>77</v>
      </c>
      <c r="S8" s="73" t="s">
        <v>78</v>
      </c>
      <c r="T8" s="73" t="s">
        <v>79</v>
      </c>
      <c r="U8" s="73" t="s">
        <v>80</v>
      </c>
      <c r="V8" s="73" t="s">
        <v>81</v>
      </c>
      <c r="W8" s="73" t="s">
        <v>82</v>
      </c>
      <c r="X8" s="83">
        <v>100</v>
      </c>
      <c r="Y8" s="83" t="str">
        <f t="shared" ref="Y8" si="1">IF($X8&gt;95,"FUERTE",IF($X8&gt;85,"MODERADO","DÉBIL"))</f>
        <v>FUERTE</v>
      </c>
      <c r="Z8" s="73" t="s">
        <v>83</v>
      </c>
      <c r="AA8" s="83" t="s">
        <v>83</v>
      </c>
      <c r="AB8" s="83">
        <f t="shared" ref="AB8" si="2">IF($AA8="FUERTE",100,IF($AA8="MODERADO",50,0))</f>
        <v>50</v>
      </c>
      <c r="AC8" s="85" t="s">
        <v>135</v>
      </c>
      <c r="AD8" s="86" t="s">
        <v>83</v>
      </c>
      <c r="AE8" s="80" t="s">
        <v>84</v>
      </c>
      <c r="AF8" s="83">
        <v>1</v>
      </c>
      <c r="AG8" s="83" t="e" vm="1">
        <v>#VALUE!</v>
      </c>
      <c r="AH8" s="84" t="s">
        <v>85</v>
      </c>
      <c r="AI8">
        <f t="shared" ref="AI8" si="3">F8</f>
        <v>0</v>
      </c>
      <c r="AJ8" t="str">
        <f t="shared" ref="AJ8" si="4">_xlfn.CONCAT(AH8,AI8)</f>
        <v>1. Rara vez0</v>
      </c>
      <c r="AK8" s="83" t="str">
        <f>IFERROR(VLOOKUP(AJ8,'Listas Nuevas'!$F$39:$G$53,2,0)," ")</f>
        <v xml:space="preserve"> </v>
      </c>
      <c r="AL8" s="124" t="s">
        <v>86</v>
      </c>
      <c r="AM8" s="82"/>
      <c r="AN8" s="82"/>
      <c r="AO8" s="82"/>
      <c r="AP8" s="97"/>
      <c r="AQ8" s="97"/>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row>
    <row r="13" spans="1:52" ht="54" customHeight="1" x14ac:dyDescent="0.35">
      <c r="A13" s="135"/>
      <c r="B13" s="215"/>
      <c r="C13" s="216"/>
      <c r="D13" s="217"/>
    </row>
    <row r="14" spans="1:52" ht="54" customHeight="1" x14ac:dyDescent="0.35">
      <c r="A14" s="121"/>
      <c r="B14" s="215"/>
      <c r="C14" s="216"/>
      <c r="D14" s="217"/>
    </row>
    <row r="15" spans="1:52" ht="54" customHeight="1" x14ac:dyDescent="0.35">
      <c r="A15" s="121"/>
      <c r="B15" s="215"/>
      <c r="C15" s="216"/>
      <c r="D15" s="217"/>
    </row>
    <row r="16" spans="1:52" ht="54" customHeight="1" x14ac:dyDescent="0.35">
      <c r="A16" s="121"/>
      <c r="B16" s="215"/>
      <c r="C16" s="216"/>
      <c r="D16" s="217"/>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239" priority="10">
      <formula>$E8="Casi seguro"</formula>
    </cfRule>
    <cfRule type="expression" dxfId="238" priority="11">
      <formula>$E8="Probable"</formula>
    </cfRule>
    <cfRule type="expression" dxfId="237" priority="12">
      <formula>$E8="Improbable"</formula>
    </cfRule>
    <cfRule type="expression" dxfId="236" priority="13">
      <formula>$E8="Rara vez"</formula>
    </cfRule>
    <cfRule type="expression" dxfId="235" priority="14">
      <formula>$E8="Posible"</formula>
    </cfRule>
  </conditionalFormatting>
  <conditionalFormatting sqref="F8">
    <cfRule type="expression" dxfId="234" priority="7">
      <formula>$F8="Moderado"</formula>
    </cfRule>
    <cfRule type="expression" dxfId="233" priority="8">
      <formula>$F8="Catastrófico"</formula>
    </cfRule>
    <cfRule type="expression" dxfId="232" priority="9">
      <formula>$F8="Mayor"</formula>
    </cfRule>
  </conditionalFormatting>
  <conditionalFormatting sqref="H8">
    <cfRule type="expression" dxfId="231" priority="428">
      <formula>$H8="Moderado"</formula>
    </cfRule>
    <cfRule type="expression" dxfId="230" priority="429">
      <formula>$H8="Alto"</formula>
    </cfRule>
    <cfRule type="expression" dxfId="229" priority="430">
      <formula>$H8="Extremo"</formula>
    </cfRule>
    <cfRule type="colorScale" priority="431">
      <colorScale>
        <cfvo type="min"/>
        <cfvo type="percentile" val="50"/>
        <cfvo type="max"/>
        <color rgb="FFF8696B"/>
        <color rgb="FFFFEB84"/>
        <color rgb="FF63BE7B"/>
      </colorScale>
    </cfRule>
  </conditionalFormatting>
  <conditionalFormatting sqref="AK8">
    <cfRule type="expression" dxfId="228" priority="1">
      <formula>$AK8="Extremo"</formula>
    </cfRule>
    <cfRule type="expression" dxfId="227" priority="2">
      <formula>$AK8="Alto"</formula>
    </cfRule>
    <cfRule type="expression" dxfId="226" priority="3">
      <formula>$AK8="Moderado"</formula>
    </cfRule>
    <cfRule type="containsText" dxfId="225" priority="18" operator="containsText" text="BAJA">
      <formula>NOT(ISERROR(SEARCH("BAJA",AK8)))</formula>
    </cfRule>
    <cfRule type="containsText" dxfId="224" priority="19" operator="containsText" text="EXTREMA">
      <formula>NOT(ISERROR(SEARCH("EXTREMA",AK8)))</formula>
    </cfRule>
    <cfRule type="containsText" dxfId="223" priority="20" operator="containsText" text="ALTA">
      <formula>NOT(ISERROR(SEARCH("ALTA",AK8)))</formula>
    </cfRule>
    <cfRule type="containsText" dxfId="222" priority="21" operator="containsText" text="MODERADA">
      <formula>NOT(ISERROR(SEARCH("MODERADA",AK8)))</formula>
    </cfRule>
  </conditionalFormatting>
  <conditionalFormatting sqref="AM8:AQ8">
    <cfRule type="expression" dxfId="221" priority="23">
      <formula>$AC8&lt;&gt;"Si"</formula>
    </cfRule>
  </conditionalFormatting>
  <dataValidations count="3">
    <dataValidation type="list" allowBlank="1" showInputMessage="1" showErrorMessage="1" sqref="I8" xr:uid="{C0A02380-B365-4DC9-8767-C99CD330395B}">
      <formula1>TIPO_CONTROL</formula1>
    </dataValidation>
    <dataValidation type="list" allowBlank="1" showInputMessage="1" showErrorMessage="1" sqref="Z8 AD8" xr:uid="{8F65749C-0B0B-4023-88D8-CD976A15DDF6}">
      <formula1>EJECUCIÓN</formula1>
    </dataValidation>
    <dataValidation type="list" allowBlank="1" showInputMessage="1" showErrorMessage="1" sqref="Q8:W8" xr:uid="{52B4A656-51B0-46CE-AE60-15B81C7478EE}">
      <formula1>#REF!</formula1>
    </dataValidation>
  </dataValidations>
  <hyperlinks>
    <hyperlink ref="F7" location="'IMPACTO DE CORRUPCIÓN'!A1" display="IMPACTO" xr:uid="{3DE51A58-92AF-4B7E-963B-78E93BDC8EAC}"/>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65C9003-6EEA-4CF0-A008-75252870DDC9}">
          <x14:formula1>
            <xm:f>'Listas Nuevas'!$C$27:$C$29</xm:f>
          </x14:formula1>
          <xm:sqref>F12 F8</xm:sqref>
        </x14:dataValidation>
        <x14:dataValidation type="list" allowBlank="1" showInputMessage="1" showErrorMessage="1" xr:uid="{75616A16-CF52-413E-AE7D-F6D2432861AC}">
          <x14:formula1>
            <xm:f>'Listas Nuevas'!$L$12:$L$21</xm:f>
          </x14:formula1>
          <xm:sqref>D8</xm:sqref>
        </x14:dataValidation>
        <x14:dataValidation type="list" allowBlank="1" showInputMessage="1" showErrorMessage="1" xr:uid="{5DAF0436-328C-4DDF-8F9A-D8EEC0D41809}">
          <x14:formula1>
            <xm:f>'Listas Nuevas'!$AC$3:$AD$3</xm:f>
          </x14:formula1>
          <xm:sqref>AE8</xm:sqref>
        </x14:dataValidation>
        <x14:dataValidation type="list" allowBlank="1" showInputMessage="1" showErrorMessage="1" xr:uid="{DAF7570B-947E-405F-BA9B-5CC64C4E4578}">
          <x14:formula1>
            <xm:f>'Listas Nuevas'!$I$26:$I$28</xm:f>
          </x14:formula1>
          <xm:sqref>AL8</xm:sqref>
        </x14:dataValidation>
        <x14:dataValidation type="list" allowBlank="1" showInputMessage="1" showErrorMessage="1" xr:uid="{09EDD758-A241-4A6C-993A-0D12D28E0245}">
          <x14:formula1>
            <xm:f>'Listas Nuevas'!$N$2:$N$6</xm:f>
          </x14:formula1>
          <xm:sqref>AH8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A885-205A-4DBE-AD31-7FAE0FCE7C76}">
  <sheetPr>
    <tabColor theme="8" tint="-0.499984740745262"/>
  </sheetPr>
  <dimension ref="A1:AZ19"/>
  <sheetViews>
    <sheetView topLeftCell="A8" zoomScaleNormal="100" workbookViewId="0">
      <selection activeCell="B16" sqref="B16:D16"/>
    </sheetView>
  </sheetViews>
  <sheetFormatPr baseColWidth="10" defaultColWidth="10.7265625" defaultRowHeight="54" customHeight="1" x14ac:dyDescent="0.35"/>
  <cols>
    <col min="1" max="1" width="12.72656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79.900000000000006" customHeight="1" x14ac:dyDescent="0.5">
      <c r="A3" s="134"/>
      <c r="B3" s="132" t="s">
        <v>276</v>
      </c>
      <c r="C3" s="229" t="s">
        <v>277</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30"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30"/>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3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56.65" customHeight="1" x14ac:dyDescent="0.35">
      <c r="A8" s="82" t="s">
        <v>228</v>
      </c>
      <c r="B8" s="16" t="s">
        <v>229</v>
      </c>
      <c r="C8" s="16" t="s">
        <v>230</v>
      </c>
      <c r="D8" s="89" t="s">
        <v>66</v>
      </c>
      <c r="E8" s="122" t="str">
        <f>VLOOKUP(D8,'Listas Nuevas'!L12:M21,2,0)</f>
        <v>Rara vez</v>
      </c>
      <c r="F8" s="123" t="s">
        <v>96</v>
      </c>
      <c r="G8" s="123" t="str">
        <f t="shared" ref="G8:G11" si="0">_xlfn.CONCAT(E8,F8)</f>
        <v>Rara vezMayor</v>
      </c>
      <c r="H8" s="123" t="str">
        <f>VLOOKUP(G8,'Listas Nuevas'!$F$22:$G$36,2,0)</f>
        <v>Alto</v>
      </c>
      <c r="I8" s="73" t="s">
        <v>68</v>
      </c>
      <c r="J8" s="89" t="s">
        <v>278</v>
      </c>
      <c r="K8" s="80" t="s">
        <v>232</v>
      </c>
      <c r="L8" s="80" t="s">
        <v>233</v>
      </c>
      <c r="M8" s="80" t="s">
        <v>234</v>
      </c>
      <c r="N8" s="75" t="s">
        <v>235</v>
      </c>
      <c r="O8" s="80" t="s">
        <v>236</v>
      </c>
      <c r="P8" s="93" t="s">
        <v>237</v>
      </c>
      <c r="Q8" s="73" t="s">
        <v>76</v>
      </c>
      <c r="R8" s="73" t="s">
        <v>77</v>
      </c>
      <c r="S8" s="73" t="s">
        <v>78</v>
      </c>
      <c r="T8" s="73" t="s">
        <v>79</v>
      </c>
      <c r="U8" s="73" t="s">
        <v>80</v>
      </c>
      <c r="V8" s="73" t="s">
        <v>81</v>
      </c>
      <c r="W8" s="73" t="s">
        <v>82</v>
      </c>
      <c r="X8" s="83">
        <v>100</v>
      </c>
      <c r="Y8" s="83" t="str">
        <f t="shared" ref="Y8:Y11" si="1">IF($X8&gt;95,"FUERTE",IF($X8&gt;85,"MODERADO","DÉBIL"))</f>
        <v>FUERTE</v>
      </c>
      <c r="Z8" s="73" t="s">
        <v>83</v>
      </c>
      <c r="AA8" s="83" t="s">
        <v>83</v>
      </c>
      <c r="AB8" s="83">
        <f t="shared" ref="AB8:AB11" si="2">IF($AA8="FUERTE",100,IF($AA8="MODERADO",50,0))</f>
        <v>50</v>
      </c>
      <c r="AC8" s="85" t="s">
        <v>135</v>
      </c>
      <c r="AD8" s="86" t="s">
        <v>83</v>
      </c>
      <c r="AE8" s="80" t="s">
        <v>84</v>
      </c>
      <c r="AF8" s="83">
        <v>1</v>
      </c>
      <c r="AG8" s="83" t="e" vm="1">
        <v>#VALUE!</v>
      </c>
      <c r="AH8" s="84" t="s">
        <v>85</v>
      </c>
      <c r="AI8" t="str">
        <f t="shared" ref="AI8:AI11" si="3">F8</f>
        <v>Mayor</v>
      </c>
      <c r="AJ8" t="str">
        <f t="shared" ref="AJ8:AJ11" si="4">_xlfn.CONCAT(AH8,AI8)</f>
        <v>1. Rara vezMayor</v>
      </c>
      <c r="AK8" s="83" t="str">
        <f>IFERROR(VLOOKUP(AJ8,'Listas Nuevas'!$F$39:$G$53,2,0)," ")</f>
        <v>Alto</v>
      </c>
      <c r="AL8" s="124" t="s">
        <v>86</v>
      </c>
      <c r="AM8" s="162" t="s">
        <v>238</v>
      </c>
      <c r="AN8" s="82" t="s">
        <v>239</v>
      </c>
      <c r="AO8" s="82" t="s">
        <v>240</v>
      </c>
      <c r="AP8" s="97">
        <v>45414</v>
      </c>
      <c r="AQ8" s="97">
        <v>45641</v>
      </c>
      <c r="AR8" s="82"/>
      <c r="AS8" s="82"/>
      <c r="AT8" s="82"/>
      <c r="AU8" s="82"/>
      <c r="AV8" s="82"/>
      <c r="AW8" s="82"/>
      <c r="AX8" s="82"/>
      <c r="AY8" s="82"/>
      <c r="AZ8" s="82"/>
    </row>
    <row r="9" spans="1:52" s="12" customFormat="1" ht="170.25" customHeight="1" x14ac:dyDescent="0.35">
      <c r="A9" s="82" t="s">
        <v>241</v>
      </c>
      <c r="B9" s="16" t="s">
        <v>242</v>
      </c>
      <c r="C9" s="16" t="s">
        <v>243</v>
      </c>
      <c r="D9" s="89" t="s">
        <v>66</v>
      </c>
      <c r="E9" s="122" t="str">
        <f>VLOOKUP(D9,'Listas Nuevas'!L13:M22,2,0)</f>
        <v>Rara vez</v>
      </c>
      <c r="F9" s="123" t="s">
        <v>96</v>
      </c>
      <c r="G9" s="123" t="str">
        <f t="shared" si="0"/>
        <v>Rara vezMayor</v>
      </c>
      <c r="H9" s="123" t="str">
        <f>VLOOKUP(G9,'Listas Nuevas'!$F$22:$G$36,2,0)</f>
        <v>Alto</v>
      </c>
      <c r="I9" s="73" t="s">
        <v>68</v>
      </c>
      <c r="J9" s="89" t="s">
        <v>279</v>
      </c>
      <c r="K9" s="80" t="s">
        <v>232</v>
      </c>
      <c r="L9" s="80" t="s">
        <v>190</v>
      </c>
      <c r="M9" s="80" t="s">
        <v>245</v>
      </c>
      <c r="N9" s="75" t="s">
        <v>246</v>
      </c>
      <c r="O9" s="80" t="s">
        <v>247</v>
      </c>
      <c r="P9" s="93" t="s">
        <v>280</v>
      </c>
      <c r="Q9" s="73" t="s">
        <v>76</v>
      </c>
      <c r="R9" s="73" t="s">
        <v>77</v>
      </c>
      <c r="S9" s="73" t="s">
        <v>78</v>
      </c>
      <c r="T9" s="73" t="s">
        <v>79</v>
      </c>
      <c r="U9" s="73" t="s">
        <v>80</v>
      </c>
      <c r="V9" s="73" t="s">
        <v>81</v>
      </c>
      <c r="W9" s="73" t="s">
        <v>82</v>
      </c>
      <c r="X9" s="83">
        <v>100</v>
      </c>
      <c r="Y9" s="83" t="str">
        <f t="shared" si="1"/>
        <v>FUERTE</v>
      </c>
      <c r="Z9" s="73" t="s">
        <v>83</v>
      </c>
      <c r="AA9" s="83" t="s">
        <v>83</v>
      </c>
      <c r="AB9" s="83">
        <f t="shared" si="2"/>
        <v>50</v>
      </c>
      <c r="AC9" s="85" t="s">
        <v>135</v>
      </c>
      <c r="AD9" s="86" t="s">
        <v>83</v>
      </c>
      <c r="AE9" s="80" t="s">
        <v>84</v>
      </c>
      <c r="AF9" s="83">
        <v>1</v>
      </c>
      <c r="AG9" s="83" t="e" vm="1">
        <v>#VALUE!</v>
      </c>
      <c r="AH9" s="84" t="s">
        <v>85</v>
      </c>
      <c r="AI9" t="str">
        <f t="shared" si="3"/>
        <v>Mayor</v>
      </c>
      <c r="AJ9" t="str">
        <f t="shared" si="4"/>
        <v>1. Rara vezMayor</v>
      </c>
      <c r="AK9" s="83" t="str">
        <f>IFERROR(VLOOKUP(AJ9,'Listas Nuevas'!$F$39:$G$53,2,0)," ")</f>
        <v>Alto</v>
      </c>
      <c r="AL9" s="124" t="s">
        <v>86</v>
      </c>
      <c r="AM9" s="162" t="s">
        <v>281</v>
      </c>
      <c r="AN9" s="162" t="s">
        <v>282</v>
      </c>
      <c r="AO9" s="82" t="s">
        <v>240</v>
      </c>
      <c r="AP9" s="97">
        <v>45414</v>
      </c>
      <c r="AQ9" s="97">
        <v>45641</v>
      </c>
      <c r="AR9" s="82"/>
      <c r="AS9" s="82"/>
      <c r="AT9" s="82"/>
      <c r="AU9" s="97"/>
      <c r="AV9" s="82"/>
      <c r="AW9" s="82"/>
      <c r="AX9" s="82"/>
      <c r="AY9" s="82"/>
      <c r="AZ9" s="82"/>
    </row>
    <row r="10" spans="1:52" s="12" customFormat="1" ht="126.75" customHeight="1" x14ac:dyDescent="0.35">
      <c r="A10" s="273" t="s">
        <v>283</v>
      </c>
      <c r="B10" s="273" t="s">
        <v>284</v>
      </c>
      <c r="C10" s="80" t="s">
        <v>285</v>
      </c>
      <c r="D10" s="89" t="s">
        <v>66</v>
      </c>
      <c r="E10" s="122" t="str">
        <f>VLOOKUP(D10,'Listas Nuevas'!L14:M23,2,0)</f>
        <v>Rara vez</v>
      </c>
      <c r="F10" s="123" t="s">
        <v>96</v>
      </c>
      <c r="G10" s="123" t="str">
        <f t="shared" si="0"/>
        <v>Rara vezMayor</v>
      </c>
      <c r="H10" s="123" t="str">
        <f>VLOOKUP(G10,'Listas Nuevas'!$F$22:$G$36,2,0)</f>
        <v>Alto</v>
      </c>
      <c r="I10" s="73" t="s">
        <v>68</v>
      </c>
      <c r="J10" s="160" t="s">
        <v>286</v>
      </c>
      <c r="K10" s="80" t="s">
        <v>287</v>
      </c>
      <c r="L10" s="161" t="s">
        <v>71</v>
      </c>
      <c r="M10" s="80" t="s">
        <v>288</v>
      </c>
      <c r="N10" s="80" t="s">
        <v>289</v>
      </c>
      <c r="O10" s="80" t="s">
        <v>290</v>
      </c>
      <c r="P10" s="80" t="s">
        <v>291</v>
      </c>
      <c r="Q10" s="73" t="s">
        <v>76</v>
      </c>
      <c r="R10" s="73" t="s">
        <v>77</v>
      </c>
      <c r="S10" s="73" t="s">
        <v>78</v>
      </c>
      <c r="T10" s="73" t="s">
        <v>79</v>
      </c>
      <c r="U10" s="73" t="s">
        <v>80</v>
      </c>
      <c r="V10" s="73" t="s">
        <v>81</v>
      </c>
      <c r="W10" s="73" t="s">
        <v>82</v>
      </c>
      <c r="X10" s="83">
        <v>100</v>
      </c>
      <c r="Y10" s="83" t="str">
        <f t="shared" si="1"/>
        <v>FUERTE</v>
      </c>
      <c r="Z10" s="73" t="s">
        <v>83</v>
      </c>
      <c r="AA10" s="83" t="s">
        <v>83</v>
      </c>
      <c r="AB10" s="83">
        <f t="shared" si="2"/>
        <v>50</v>
      </c>
      <c r="AC10" s="85" t="s">
        <v>135</v>
      </c>
      <c r="AD10" s="86" t="s">
        <v>83</v>
      </c>
      <c r="AE10" s="80" t="s">
        <v>84</v>
      </c>
      <c r="AF10" s="83">
        <v>1</v>
      </c>
      <c r="AG10" s="83" t="e" vm="1">
        <v>#VALUE!</v>
      </c>
      <c r="AH10" s="84" t="s">
        <v>85</v>
      </c>
      <c r="AI10" t="str">
        <f t="shared" si="3"/>
        <v>Mayor</v>
      </c>
      <c r="AJ10" t="str">
        <f t="shared" si="4"/>
        <v>1. Rara vezMayor</v>
      </c>
      <c r="AK10" s="83" t="str">
        <f>IFERROR(VLOOKUP(AJ10,'Listas Nuevas'!$F$39:$G$53,2,0)," ")</f>
        <v>Alto</v>
      </c>
      <c r="AL10" s="124" t="s">
        <v>86</v>
      </c>
      <c r="AM10" s="162" t="s">
        <v>292</v>
      </c>
      <c r="AN10" s="162" t="s">
        <v>293</v>
      </c>
      <c r="AO10" s="82" t="s">
        <v>240</v>
      </c>
      <c r="AP10" s="97">
        <v>45414</v>
      </c>
      <c r="AQ10" s="97">
        <v>45641</v>
      </c>
      <c r="AR10" s="82"/>
      <c r="AS10" s="82"/>
      <c r="AT10" s="82"/>
      <c r="AU10" s="127"/>
      <c r="AV10" s="82"/>
      <c r="AW10" s="82"/>
      <c r="AX10" s="82"/>
      <c r="AY10" s="82"/>
      <c r="AZ10" s="82"/>
    </row>
    <row r="11" spans="1:52" s="12" customFormat="1" ht="95.25" customHeight="1" x14ac:dyDescent="0.35">
      <c r="A11" s="270"/>
      <c r="B11" s="270"/>
      <c r="C11" s="12" t="s">
        <v>294</v>
      </c>
      <c r="D11" s="89" t="s">
        <v>66</v>
      </c>
      <c r="E11" s="122" t="str">
        <f>VLOOKUP(D11,'Listas Nuevas'!L15:M24,2,0)</f>
        <v>Rara vez</v>
      </c>
      <c r="F11" s="123" t="s">
        <v>96</v>
      </c>
      <c r="G11" s="123" t="str">
        <f t="shared" si="0"/>
        <v>Rara vezMayor</v>
      </c>
      <c r="H11" s="123" t="str">
        <f>VLOOKUP(G11,'Listas Nuevas'!$F$22:$G$36,2,0)</f>
        <v>Alto</v>
      </c>
      <c r="I11" s="73" t="s">
        <v>68</v>
      </c>
      <c r="J11" s="80" t="s">
        <v>295</v>
      </c>
      <c r="K11" s="80" t="s">
        <v>296</v>
      </c>
      <c r="L11" s="161" t="s">
        <v>297</v>
      </c>
      <c r="M11" s="80" t="s">
        <v>288</v>
      </c>
      <c r="N11" s="80" t="s">
        <v>298</v>
      </c>
      <c r="O11" s="80" t="s">
        <v>299</v>
      </c>
      <c r="P11" s="80" t="s">
        <v>300</v>
      </c>
      <c r="Q11" s="73" t="s">
        <v>76</v>
      </c>
      <c r="R11" s="73" t="s">
        <v>77</v>
      </c>
      <c r="S11" s="73" t="s">
        <v>78</v>
      </c>
      <c r="T11" s="73" t="s">
        <v>79</v>
      </c>
      <c r="U11" s="73" t="s">
        <v>80</v>
      </c>
      <c r="V11" s="73" t="s">
        <v>81</v>
      </c>
      <c r="W11" s="73" t="s">
        <v>82</v>
      </c>
      <c r="X11" s="83">
        <v>100</v>
      </c>
      <c r="Y11" s="83" t="str">
        <f t="shared" si="1"/>
        <v>FUERTE</v>
      </c>
      <c r="Z11" s="73" t="s">
        <v>83</v>
      </c>
      <c r="AA11" s="83" t="s">
        <v>83</v>
      </c>
      <c r="AB11" s="83">
        <f t="shared" si="2"/>
        <v>50</v>
      </c>
      <c r="AC11" s="85" t="s">
        <v>135</v>
      </c>
      <c r="AD11" s="86" t="s">
        <v>83</v>
      </c>
      <c r="AE11" s="80" t="s">
        <v>84</v>
      </c>
      <c r="AF11" s="83">
        <v>1</v>
      </c>
      <c r="AG11" s="83" t="e" vm="1">
        <v>#VALUE!</v>
      </c>
      <c r="AH11" s="84" t="s">
        <v>85</v>
      </c>
      <c r="AI11" t="str">
        <f t="shared" si="3"/>
        <v>Mayor</v>
      </c>
      <c r="AJ11" t="str">
        <f t="shared" si="4"/>
        <v>1. Rara vezMayor</v>
      </c>
      <c r="AK11" s="83" t="str">
        <f>IFERROR(VLOOKUP(AJ11,'Listas Nuevas'!$F$39:$G$53,2,0)," ")</f>
        <v>Alto</v>
      </c>
      <c r="AL11" s="124" t="s">
        <v>86</v>
      </c>
      <c r="AM11" s="162" t="s">
        <v>301</v>
      </c>
      <c r="AN11" s="162" t="s">
        <v>302</v>
      </c>
      <c r="AO11" s="82" t="s">
        <v>240</v>
      </c>
      <c r="AP11" s="97">
        <v>45414</v>
      </c>
      <c r="AQ11" s="97">
        <v>45641</v>
      </c>
      <c r="AR11" s="82"/>
      <c r="AS11" s="82"/>
      <c r="AT11" s="82"/>
      <c r="AU11" s="82"/>
      <c r="AV11" s="82"/>
      <c r="AW11" s="82"/>
      <c r="AX11" s="82"/>
      <c r="AY11" s="82"/>
      <c r="AZ11" s="82"/>
    </row>
    <row r="12" spans="1:52" ht="24" customHeight="1" x14ac:dyDescent="0.35">
      <c r="A12" s="90" t="s">
        <v>90</v>
      </c>
      <c r="B12" s="90" t="s">
        <v>90</v>
      </c>
      <c r="C12" s="90" t="s">
        <v>90</v>
      </c>
      <c r="D12" s="90" t="s">
        <v>90</v>
      </c>
      <c r="E12" s="118" t="s">
        <v>90</v>
      </c>
      <c r="F12" s="115" t="s">
        <v>90</v>
      </c>
      <c r="G12" s="90"/>
      <c r="H12" s="90" t="s">
        <v>90</v>
      </c>
      <c r="I12" s="90" t="s">
        <v>90</v>
      </c>
      <c r="J12" s="90"/>
      <c r="K12" s="90" t="s">
        <v>90</v>
      </c>
      <c r="L12" s="90" t="s">
        <v>90</v>
      </c>
      <c r="M12" s="90" t="s">
        <v>90</v>
      </c>
      <c r="N12" s="90" t="s">
        <v>90</v>
      </c>
      <c r="O12" s="90" t="s">
        <v>90</v>
      </c>
      <c r="P12" s="90" t="s">
        <v>90</v>
      </c>
      <c r="Q12" s="90" t="s">
        <v>90</v>
      </c>
      <c r="R12" s="90" t="s">
        <v>90</v>
      </c>
      <c r="S12" s="90" t="s">
        <v>90</v>
      </c>
      <c r="T12" s="90" t="s">
        <v>90</v>
      </c>
      <c r="U12" s="90" t="s">
        <v>90</v>
      </c>
      <c r="V12" s="90" t="s">
        <v>90</v>
      </c>
      <c r="W12" s="90" t="s">
        <v>90</v>
      </c>
      <c r="X12" s="90" t="s">
        <v>90</v>
      </c>
      <c r="Y12" s="90" t="s">
        <v>90</v>
      </c>
      <c r="Z12" s="90" t="s">
        <v>90</v>
      </c>
      <c r="AA12" s="90" t="s">
        <v>90</v>
      </c>
      <c r="AB12" s="90" t="s">
        <v>90</v>
      </c>
      <c r="AC12" s="90" t="s">
        <v>90</v>
      </c>
      <c r="AD12" s="90" t="s">
        <v>90</v>
      </c>
      <c r="AE12" s="90" t="s">
        <v>90</v>
      </c>
      <c r="AF12" s="90" t="s">
        <v>90</v>
      </c>
      <c r="AG12" s="90"/>
      <c r="AH12" s="90" t="s">
        <v>90</v>
      </c>
      <c r="AI12" s="90" t="s">
        <v>90</v>
      </c>
      <c r="AJ12" s="90"/>
      <c r="AK12" s="90" t="s">
        <v>90</v>
      </c>
      <c r="AL12" s="90" t="s">
        <v>90</v>
      </c>
      <c r="AM12" s="90" t="s">
        <v>90</v>
      </c>
      <c r="AN12" s="90" t="s">
        <v>90</v>
      </c>
      <c r="AO12" s="90" t="s">
        <v>90</v>
      </c>
      <c r="AP12" s="90" t="s">
        <v>90</v>
      </c>
      <c r="AQ12" s="90" t="s">
        <v>90</v>
      </c>
    </row>
    <row r="13" spans="1:52" ht="13.5" customHeight="1" x14ac:dyDescent="0.35">
      <c r="A13" s="91"/>
      <c r="B13" s="91"/>
      <c r="C13" s="91"/>
      <c r="D13" s="91"/>
      <c r="E13" s="119"/>
      <c r="F13" s="116"/>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4"/>
      <c r="AO13" s="95"/>
      <c r="AP13" s="96"/>
      <c r="AQ13" s="96"/>
    </row>
    <row r="14" spans="1:52" ht="54" customHeight="1" x14ac:dyDescent="0.35">
      <c r="A14" s="91"/>
      <c r="B14" s="91"/>
      <c r="C14" s="91"/>
      <c r="D14" s="91"/>
      <c r="E14" s="119"/>
      <c r="F14" s="116"/>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row>
    <row r="15" spans="1:52" ht="54" customHeight="1" x14ac:dyDescent="0.35">
      <c r="A15" s="152" t="s">
        <v>91</v>
      </c>
      <c r="B15" s="223" t="s">
        <v>92</v>
      </c>
      <c r="C15" s="224"/>
      <c r="D15" s="225"/>
    </row>
    <row r="16" spans="1:52" ht="199.15" customHeight="1" x14ac:dyDescent="0.35">
      <c r="A16" s="135">
        <v>45408</v>
      </c>
      <c r="B16" s="226" t="s">
        <v>303</v>
      </c>
      <c r="C16" s="227"/>
      <c r="D16" s="228"/>
    </row>
    <row r="17" spans="1:4" ht="104.5" customHeight="1" x14ac:dyDescent="0.35">
      <c r="A17" s="121"/>
      <c r="B17" s="215"/>
      <c r="C17" s="216"/>
      <c r="D17" s="217"/>
    </row>
    <row r="18" spans="1:4" ht="54" customHeight="1" x14ac:dyDescent="0.35">
      <c r="A18" s="121"/>
      <c r="B18" s="215"/>
      <c r="C18" s="216"/>
      <c r="D18" s="217"/>
    </row>
    <row r="19" spans="1:4" ht="54" customHeight="1" x14ac:dyDescent="0.35">
      <c r="A19" s="121"/>
      <c r="B19" s="215"/>
      <c r="C19" s="216"/>
      <c r="D19" s="217"/>
    </row>
  </sheetData>
  <dataConsolidate/>
  <mergeCells count="26">
    <mergeCell ref="AU6:AW6"/>
    <mergeCell ref="AX6:AZ6"/>
    <mergeCell ref="B10:B11"/>
    <mergeCell ref="A10:A11"/>
    <mergeCell ref="AF7:AG7"/>
    <mergeCell ref="C3:D3"/>
    <mergeCell ref="A5:A7"/>
    <mergeCell ref="B5:H6"/>
    <mergeCell ref="AR5:AZ5"/>
    <mergeCell ref="I6:P6"/>
    <mergeCell ref="Q6:R6"/>
    <mergeCell ref="X6:Y6"/>
    <mergeCell ref="AA6:AB6"/>
    <mergeCell ref="AE6:AF6"/>
    <mergeCell ref="AH6:AK6"/>
    <mergeCell ref="AL6:AQ6"/>
    <mergeCell ref="AR6:AT6"/>
    <mergeCell ref="I5:P5"/>
    <mergeCell ref="Q5:AD5"/>
    <mergeCell ref="AE5:AK5"/>
    <mergeCell ref="AL5:AQ5"/>
    <mergeCell ref="B15:D15"/>
    <mergeCell ref="B17:D17"/>
    <mergeCell ref="B18:D18"/>
    <mergeCell ref="B19:D19"/>
    <mergeCell ref="B16:D16"/>
  </mergeCells>
  <conditionalFormatting sqref="E8:E11">
    <cfRule type="expression" dxfId="220" priority="2">
      <formula>$E8="Casi seguro"</formula>
    </cfRule>
    <cfRule type="expression" dxfId="219" priority="3">
      <formula>$E8="Probable"</formula>
    </cfRule>
    <cfRule type="expression" dxfId="218" priority="4">
      <formula>$E8="Improbable"</formula>
    </cfRule>
    <cfRule type="expression" dxfId="217" priority="5">
      <formula>$E8="Rara vez"</formula>
    </cfRule>
    <cfRule type="expression" dxfId="216" priority="6">
      <formula>$E8="Posible"</formula>
    </cfRule>
  </conditionalFormatting>
  <conditionalFormatting sqref="F8:F11">
    <cfRule type="expression" dxfId="215" priority="28">
      <formula>$F8="Moderado"</formula>
    </cfRule>
    <cfRule type="expression" dxfId="214" priority="29">
      <formula>$F8="Catastrófico"</formula>
    </cfRule>
    <cfRule type="expression" dxfId="213" priority="30">
      <formula>$F8="Mayor"</formula>
    </cfRule>
  </conditionalFormatting>
  <conditionalFormatting sqref="H8:H11">
    <cfRule type="expression" dxfId="212" priority="417">
      <formula>$H8="Moderado"</formula>
    </cfRule>
    <cfRule type="expression" dxfId="211" priority="418">
      <formula>$H8="Alto"</formula>
    </cfRule>
    <cfRule type="expression" dxfId="210" priority="419">
      <formula>$H8="Extremo"</formula>
    </cfRule>
    <cfRule type="colorScale" priority="420">
      <colorScale>
        <cfvo type="min"/>
        <cfvo type="percentile" val="50"/>
        <cfvo type="max"/>
        <color rgb="FFF8696B"/>
        <color rgb="FFFFEB84"/>
        <color rgb="FF63BE7B"/>
      </colorScale>
    </cfRule>
  </conditionalFormatting>
  <conditionalFormatting sqref="AK8:AK11">
    <cfRule type="expression" dxfId="209" priority="22">
      <formula>$AK8="Extremo"</formula>
    </cfRule>
    <cfRule type="expression" dxfId="208" priority="23">
      <formula>$AK8="Alto"</formula>
    </cfRule>
    <cfRule type="expression" dxfId="207" priority="24">
      <formula>$AK8="Moderado"</formula>
    </cfRule>
    <cfRule type="containsText" dxfId="206" priority="39" operator="containsText" text="BAJA">
      <formula>NOT(ISERROR(SEARCH("BAJA",AK8)))</formula>
    </cfRule>
    <cfRule type="containsText" dxfId="205" priority="40" operator="containsText" text="EXTREMA">
      <formula>NOT(ISERROR(SEARCH("EXTREMA",AK8)))</formula>
    </cfRule>
    <cfRule type="containsText" dxfId="204" priority="41" operator="containsText" text="ALTA">
      <formula>NOT(ISERROR(SEARCH("ALTA",AK8)))</formula>
    </cfRule>
    <cfRule type="containsText" dxfId="203" priority="42" operator="containsText" text="MODERADA">
      <formula>NOT(ISERROR(SEARCH("MODERADA",AK8)))</formula>
    </cfRule>
  </conditionalFormatting>
  <conditionalFormatting sqref="AM8:AQ8 AM9:AO9 AP9:AQ11">
    <cfRule type="expression" dxfId="202" priority="44">
      <formula>$AC8&lt;&gt;"Si"</formula>
    </cfRule>
  </conditionalFormatting>
  <conditionalFormatting sqref="AO10:AO11">
    <cfRule type="expression" dxfId="201" priority="1">
      <formula>$AC10&lt;&gt;"Si"</formula>
    </cfRule>
  </conditionalFormatting>
  <dataValidations count="3">
    <dataValidation type="list" allowBlank="1" showInputMessage="1" showErrorMessage="1" sqref="I8:I11" xr:uid="{4D07E7EA-961F-4B13-89C0-71BBC1D5BEF3}">
      <formula1>TIPO_CONTROL</formula1>
    </dataValidation>
    <dataValidation type="list" allowBlank="1" showInputMessage="1" showErrorMessage="1" sqref="AD8:AD11 Z8:Z11" xr:uid="{3D23760F-C98E-40E5-AA48-7033A241ED03}">
      <formula1>EJECUCIÓN</formula1>
    </dataValidation>
    <dataValidation type="list" allowBlank="1" showInputMessage="1" showErrorMessage="1" sqref="Q8:W11" xr:uid="{CFBE4DC0-DD86-489A-A2D0-39CE1BC9C6BD}">
      <formula1>#REF!</formula1>
    </dataValidation>
  </dataValidations>
  <hyperlinks>
    <hyperlink ref="F7" location="'IMPACTO DE CORRUPCIÓN'!A1" display="IMPACTO" xr:uid="{948FAD79-E7AB-4125-8297-F0A7E3474F22}"/>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72B2906-1F54-4B8B-8A37-BEABFBB7E28F}">
          <x14:formula1>
            <xm:f>'Listas Nuevas'!$C$27:$C$29</xm:f>
          </x14:formula1>
          <xm:sqref>F15 F8:F11</xm:sqref>
        </x14:dataValidation>
        <x14:dataValidation type="list" allowBlank="1" showInputMessage="1" showErrorMessage="1" xr:uid="{ACC50747-BB76-4870-A65F-0681834604F8}">
          <x14:formula1>
            <xm:f>'Listas Nuevas'!$L$12:$L$21</xm:f>
          </x14:formula1>
          <xm:sqref>D8:D11</xm:sqref>
        </x14:dataValidation>
        <x14:dataValidation type="list" allowBlank="1" showInputMessage="1" showErrorMessage="1" xr:uid="{D0E87913-8F3D-4D89-B1FE-940733DA045D}">
          <x14:formula1>
            <xm:f>'Listas Nuevas'!$AC$3:$AD$3</xm:f>
          </x14:formula1>
          <xm:sqref>AE8:AE11</xm:sqref>
        </x14:dataValidation>
        <x14:dataValidation type="list" allowBlank="1" showInputMessage="1" showErrorMessage="1" xr:uid="{4657058E-63CD-4AE3-963B-FCCD55DE4DF2}">
          <x14:formula1>
            <xm:f>'Listas Nuevas'!$I$26:$I$28</xm:f>
          </x14:formula1>
          <xm:sqref>AL8:AL11</xm:sqref>
        </x14:dataValidation>
        <x14:dataValidation type="list" allowBlank="1" showInputMessage="1" showErrorMessage="1" xr:uid="{8A4D56BF-A03B-40B2-93BA-4C045620FFA4}">
          <x14:formula1>
            <xm:f>'Listas Nuevas'!$N$2:$N$6</xm:f>
          </x14:formula1>
          <xm:sqref>AH8:AH11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C4A5-2386-4403-AE1C-FCAC303ED372}">
  <sheetPr>
    <tabColor rgb="FF7BEFC3"/>
  </sheetPr>
  <dimension ref="A1:AZ16"/>
  <sheetViews>
    <sheetView topLeftCell="D6" zoomScale="80" zoomScaleNormal="80" workbookViewId="0">
      <selection activeCell="AP8" sqref="AP8"/>
    </sheetView>
  </sheetViews>
  <sheetFormatPr baseColWidth="10" defaultColWidth="10.7265625" defaultRowHeight="54" customHeight="1" x14ac:dyDescent="0.35"/>
  <cols>
    <col min="1" max="1" width="19.4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304</v>
      </c>
      <c r="C3" s="229" t="s">
        <v>305</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20.9" customHeight="1" x14ac:dyDescent="0.35">
      <c r="A8" s="136" t="s">
        <v>263</v>
      </c>
      <c r="B8" s="208" t="s">
        <v>306</v>
      </c>
      <c r="C8" s="16" t="s">
        <v>265</v>
      </c>
      <c r="D8" s="89" t="s">
        <v>66</v>
      </c>
      <c r="E8" s="122" t="str">
        <f>VLOOKUP(D8,'Listas Nuevas'!L12:M21,2,0)</f>
        <v>Rara vez</v>
      </c>
      <c r="F8" s="123" t="s">
        <v>67</v>
      </c>
      <c r="G8" s="123" t="str">
        <f t="shared" ref="G8" si="0">_xlfn.CONCAT(E8,F8)</f>
        <v>Rara vezCatastrófico</v>
      </c>
      <c r="H8" s="123" t="str">
        <f>VLOOKUP(G8,'Listas Nuevas'!$F$22:$G$36,2,0)</f>
        <v>Extremo</v>
      </c>
      <c r="I8" s="73" t="s">
        <v>68</v>
      </c>
      <c r="J8" s="87" t="s">
        <v>266</v>
      </c>
      <c r="K8" s="80" t="s">
        <v>254</v>
      </c>
      <c r="L8" s="80" t="s">
        <v>71</v>
      </c>
      <c r="M8" s="80" t="s">
        <v>267</v>
      </c>
      <c r="N8" s="169" t="s">
        <v>307</v>
      </c>
      <c r="O8" s="80" t="s">
        <v>269</v>
      </c>
      <c r="P8" s="170" t="s">
        <v>270</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103</v>
      </c>
      <c r="AA8" s="83" t="e">
        <f>VLOOKUP(CONCATENATE($Y8,$Z8),'Listas Nuevas'!$X$3:$Z$11,2,0)</f>
        <v>#REF!</v>
      </c>
      <c r="AB8" s="83" t="e">
        <f t="shared" ref="AB8"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s="163" t="str">
        <f t="shared" ref="AI8" si="3">F8</f>
        <v>Catastrófico</v>
      </c>
      <c r="AJ8" s="163" t="str">
        <f t="shared" ref="AJ8" si="4">_xlfn.CONCAT(AH8,AI8)</f>
        <v>1. Rara vezCatastrófico</v>
      </c>
      <c r="AK8" s="83" t="str">
        <f>IFERROR(VLOOKUP(AJ8,'Listas Nuevas'!$F$39:$G$53,2,0)," ")</f>
        <v>Extremo</v>
      </c>
      <c r="AL8" s="124" t="s">
        <v>86</v>
      </c>
      <c r="AM8" s="167" t="s">
        <v>271</v>
      </c>
      <c r="AN8" s="167" t="s">
        <v>272</v>
      </c>
      <c r="AO8" s="167" t="s">
        <v>273</v>
      </c>
      <c r="AP8" s="164">
        <v>45905</v>
      </c>
      <c r="AQ8" s="164">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row>
    <row r="13" spans="1:52" ht="54" customHeight="1" x14ac:dyDescent="0.35">
      <c r="A13" s="135">
        <v>45432</v>
      </c>
      <c r="B13" s="226" t="s">
        <v>308</v>
      </c>
      <c r="C13" s="227"/>
      <c r="D13" s="228"/>
    </row>
    <row r="14" spans="1:52" ht="54" customHeight="1" x14ac:dyDescent="0.35">
      <c r="A14" s="121"/>
      <c r="B14" s="215"/>
      <c r="C14" s="216"/>
      <c r="D14" s="217"/>
    </row>
    <row r="15" spans="1:52" ht="54" customHeight="1" x14ac:dyDescent="0.35">
      <c r="A15" s="121"/>
      <c r="B15" s="215"/>
      <c r="C15" s="216"/>
      <c r="D15" s="217"/>
    </row>
    <row r="16" spans="1:52" ht="54" customHeight="1" x14ac:dyDescent="0.35">
      <c r="A16" s="121"/>
      <c r="B16" s="215"/>
      <c r="C16" s="216"/>
      <c r="D16" s="217"/>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200" priority="1">
      <formula>$E8="Casi seguro"</formula>
    </cfRule>
    <cfRule type="expression" dxfId="199" priority="2">
      <formula>$E8="Probable"</formula>
    </cfRule>
    <cfRule type="expression" dxfId="198" priority="3">
      <formula>$E8="Improbable"</formula>
    </cfRule>
    <cfRule type="expression" dxfId="197" priority="4">
      <formula>$E8="Rara vez"</formula>
    </cfRule>
    <cfRule type="expression" dxfId="196" priority="5">
      <formula>$E8="Posible"</formula>
    </cfRule>
  </conditionalFormatting>
  <conditionalFormatting sqref="F8">
    <cfRule type="expression" dxfId="195" priority="6">
      <formula>$F8="Moderado"</formula>
    </cfRule>
    <cfRule type="expression" dxfId="194" priority="7">
      <formula>$F8="Catastrófico"</formula>
    </cfRule>
    <cfRule type="expression" dxfId="193" priority="8">
      <formula>$F8="Mayor"</formula>
    </cfRule>
  </conditionalFormatting>
  <conditionalFormatting sqref="H8">
    <cfRule type="expression" dxfId="192" priority="9">
      <formula>$H8="Moderado"</formula>
    </cfRule>
    <cfRule type="expression" dxfId="191" priority="10">
      <formula>$H8="Alto"</formula>
    </cfRule>
    <cfRule type="expression" dxfId="190"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189" priority="13">
      <formula>$AK8="Extremo"</formula>
    </cfRule>
    <cfRule type="expression" dxfId="188" priority="14">
      <formula>$AK8="Alto"</formula>
    </cfRule>
    <cfRule type="expression" dxfId="187" priority="15">
      <formula>$AK8="Moderado"</formula>
    </cfRule>
    <cfRule type="containsText" dxfId="186" priority="30" operator="containsText" text="BAJA">
      <formula>NOT(ISERROR(SEARCH("BAJA",AK8)))</formula>
    </cfRule>
    <cfRule type="containsText" dxfId="185" priority="31" operator="containsText" text="EXTREMA">
      <formula>NOT(ISERROR(SEARCH("EXTREMA",AK8)))</formula>
    </cfRule>
    <cfRule type="containsText" dxfId="184" priority="32" operator="containsText" text="ALTA">
      <formula>NOT(ISERROR(SEARCH("ALTA",AK8)))</formula>
    </cfRule>
    <cfRule type="containsText" dxfId="183" priority="33" operator="containsText" text="MODERADA">
      <formula>NOT(ISERROR(SEARCH("MODERADA",AK8)))</formula>
    </cfRule>
  </conditionalFormatting>
  <dataValidations count="3">
    <dataValidation type="list" allowBlank="1" showInputMessage="1" showErrorMessage="1" sqref="I8" xr:uid="{4DB57882-7DF3-453C-8A10-720C67956DFB}">
      <formula1>TIPO_CONTROL</formula1>
    </dataValidation>
    <dataValidation type="list" allowBlank="1" showInputMessage="1" showErrorMessage="1" sqref="Z8 AD8" xr:uid="{53059EB5-632F-4EF0-8504-902CDC4618EA}">
      <formula1>EJECUCIÓN</formula1>
    </dataValidation>
    <dataValidation type="list" allowBlank="1" showInputMessage="1" showErrorMessage="1" sqref="Q8:W8" xr:uid="{9F696E45-C6D3-4826-8F8C-586DB0E5C450}">
      <formula1>#REF!</formula1>
    </dataValidation>
  </dataValidations>
  <hyperlinks>
    <hyperlink ref="F7" location="'IMPACTO DE CORRUPCIÓN'!A1" display="IMPACTO" xr:uid="{C3653B20-D169-4766-9A29-61A3FA88F1C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FED9062-4401-4648-BC14-4179BC2AE73E}">
          <x14:formula1>
            <xm:f>'Listas Nuevas'!$C$27:$C$29</xm:f>
          </x14:formula1>
          <xm:sqref>F12 F8</xm:sqref>
        </x14:dataValidation>
        <x14:dataValidation type="list" allowBlank="1" showInputMessage="1" showErrorMessage="1" xr:uid="{72E3CF90-B272-4D03-B80D-26D0F2BAF986}">
          <x14:formula1>
            <xm:f>'Listas Nuevas'!$L$12:$L$21</xm:f>
          </x14:formula1>
          <xm:sqref>D8</xm:sqref>
        </x14:dataValidation>
        <x14:dataValidation type="list" allowBlank="1" showInputMessage="1" showErrorMessage="1" xr:uid="{66CE1DCE-AEB9-4271-99BD-1E8E7BA99934}">
          <x14:formula1>
            <xm:f>'Listas Nuevas'!$AC$3:$AD$3</xm:f>
          </x14:formula1>
          <xm:sqref>AE8</xm:sqref>
        </x14:dataValidation>
        <x14:dataValidation type="list" allowBlank="1" showInputMessage="1" showErrorMessage="1" xr:uid="{6FC78E0E-9DCF-4230-8F88-D2BD8959FB2A}">
          <x14:formula1>
            <xm:f>'Listas Nuevas'!$N$2:$N$6</xm:f>
          </x14:formula1>
          <xm:sqref>AH8</xm:sqref>
        </x14:dataValidation>
        <x14:dataValidation type="list" allowBlank="1" showInputMessage="1" showErrorMessage="1" xr:uid="{4B08B848-2B4C-44B4-9D15-9C68513298EB}">
          <x14:formula1>
            <xm:f>'Listas Nuevas'!$I$26:$I$28</xm:f>
          </x14:formula1>
          <xm:sqref>AL8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40D1-4B73-4AF4-A5C0-5A2E77C8DEA4}">
  <sheetPr>
    <tabColor rgb="FF7BEFC3"/>
  </sheetPr>
  <dimension ref="A1:AZ16"/>
  <sheetViews>
    <sheetView topLeftCell="AL6" zoomScale="80" zoomScaleNormal="80" workbookViewId="0">
      <selection activeCell="AO8" sqref="AO8"/>
    </sheetView>
  </sheetViews>
  <sheetFormatPr baseColWidth="10" defaultColWidth="10.7265625" defaultRowHeight="54" customHeight="1" x14ac:dyDescent="0.35"/>
  <cols>
    <col min="1" max="1" width="12.26953125" customWidth="1"/>
    <col min="2" max="2" width="75.26953125" customWidth="1"/>
    <col min="3" max="3" width="33.726562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309</v>
      </c>
      <c r="C3" s="229" t="s">
        <v>310</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30"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30"/>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3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80.75" customHeight="1" x14ac:dyDescent="0.35">
      <c r="A8" s="154" t="s">
        <v>250</v>
      </c>
      <c r="B8" s="81" t="s">
        <v>311</v>
      </c>
      <c r="C8" s="81" t="s">
        <v>252</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253</v>
      </c>
      <c r="K8" s="80" t="s">
        <v>254</v>
      </c>
      <c r="L8" s="161" t="s">
        <v>255</v>
      </c>
      <c r="M8" s="80" t="s">
        <v>256</v>
      </c>
      <c r="N8" s="171" t="s">
        <v>257</v>
      </c>
      <c r="O8" s="80" t="s">
        <v>258</v>
      </c>
      <c r="P8" s="207" t="s">
        <v>259</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83</v>
      </c>
      <c r="AA8" s="83" t="e">
        <f>VLOOKUP(CONCATENATE($Y8,$Z8),'Listas Nuevas'!$X$3:$Z$11,2,0)</f>
        <v>#REF!</v>
      </c>
      <c r="AB8" s="83" t="e">
        <f t="shared" ref="AB8" si="2">IF($AA8="FUERTE",100,IF($AA8="MODERADO",50,0))</f>
        <v>#REF!</v>
      </c>
      <c r="AC8" s="85" t="e">
        <f>VLOOKUP(CONCATENATE($Y8,$Z8),'Listas Nuevas'!$X$3:$Z$11,3,0)</f>
        <v>#REF!</v>
      </c>
      <c r="AD8" s="86" t="s">
        <v>83</v>
      </c>
      <c r="AE8" s="80" t="s">
        <v>84</v>
      </c>
      <c r="AF8" s="83">
        <v>1</v>
      </c>
      <c r="AG8" s="83" t="e" vm="1">
        <v>#VALUE!</v>
      </c>
      <c r="AH8" s="84" t="s">
        <v>85</v>
      </c>
      <c r="AI8" s="114" t="str">
        <f t="shared" ref="AI8" si="3">F8</f>
        <v>Catastrófico</v>
      </c>
      <c r="AJ8" t="str">
        <f t="shared" ref="AJ8" si="4">_xlfn.CONCAT(AH8,AI8)</f>
        <v>1. Rara vezCatastrófico</v>
      </c>
      <c r="AK8" s="83" t="str">
        <f>IFERROR(VLOOKUP(AJ8,'Listas Nuevas'!$F$39:$G$53,2,0)," ")</f>
        <v>Extremo</v>
      </c>
      <c r="AL8" s="124" t="s">
        <v>86</v>
      </c>
      <c r="AM8" s="16" t="s">
        <v>260</v>
      </c>
      <c r="AN8" s="209" t="s">
        <v>312</v>
      </c>
      <c r="AO8" s="82" t="s">
        <v>262</v>
      </c>
      <c r="AP8" s="97">
        <v>45905</v>
      </c>
      <c r="AQ8" s="97">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row>
    <row r="13" spans="1:52" ht="97.9" customHeight="1" x14ac:dyDescent="0.35">
      <c r="A13" s="135">
        <v>45432</v>
      </c>
      <c r="B13" s="226" t="s">
        <v>313</v>
      </c>
      <c r="C13" s="227"/>
      <c r="D13" s="228"/>
    </row>
    <row r="14" spans="1:52" ht="54" customHeight="1" x14ac:dyDescent="0.35">
      <c r="A14" s="126">
        <v>45895</v>
      </c>
      <c r="B14" s="215"/>
      <c r="C14" s="216"/>
      <c r="D14" s="217"/>
    </row>
    <row r="15" spans="1:52" ht="54" customHeight="1" x14ac:dyDescent="0.35">
      <c r="A15" s="121"/>
      <c r="B15" s="215"/>
      <c r="C15" s="216"/>
      <c r="D15" s="217"/>
    </row>
    <row r="16" spans="1:52" ht="54" customHeight="1" x14ac:dyDescent="0.35">
      <c r="A16" s="121"/>
      <c r="B16" s="215"/>
      <c r="C16" s="216"/>
      <c r="D16" s="217"/>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182" priority="1">
      <formula>$E8="Casi seguro"</formula>
    </cfRule>
    <cfRule type="expression" dxfId="181" priority="2">
      <formula>$E8="Probable"</formula>
    </cfRule>
    <cfRule type="expression" dxfId="180" priority="3">
      <formula>$E8="Improbable"</formula>
    </cfRule>
    <cfRule type="expression" dxfId="179" priority="4">
      <formula>$E8="Rara vez"</formula>
    </cfRule>
    <cfRule type="expression" dxfId="178" priority="5">
      <formula>$E8="Posible"</formula>
    </cfRule>
  </conditionalFormatting>
  <conditionalFormatting sqref="F8">
    <cfRule type="expression" dxfId="177" priority="6">
      <formula>$F8="Moderado"</formula>
    </cfRule>
    <cfRule type="expression" dxfId="176" priority="7">
      <formula>$F8="Catastrófico"</formula>
    </cfRule>
    <cfRule type="expression" dxfId="175" priority="8">
      <formula>$F8="Mayor"</formula>
    </cfRule>
  </conditionalFormatting>
  <conditionalFormatting sqref="H8">
    <cfRule type="expression" dxfId="174" priority="9">
      <formula>$H8="Moderado"</formula>
    </cfRule>
    <cfRule type="expression" dxfId="173" priority="10">
      <formula>$H8="Alto"</formula>
    </cfRule>
    <cfRule type="expression" dxfId="172"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171" priority="13">
      <formula>$AK8="Extremo"</formula>
    </cfRule>
    <cfRule type="expression" dxfId="170" priority="14">
      <formula>$AK8="Alto"</formula>
    </cfRule>
    <cfRule type="expression" dxfId="169" priority="15">
      <formula>$AK8="Moderado"</formula>
    </cfRule>
    <cfRule type="containsText" dxfId="168" priority="30" operator="containsText" text="BAJA">
      <formula>NOT(ISERROR(SEARCH("BAJA",AK8)))</formula>
    </cfRule>
    <cfRule type="containsText" dxfId="167" priority="31" operator="containsText" text="EXTREMA">
      <formula>NOT(ISERROR(SEARCH("EXTREMA",AK8)))</formula>
    </cfRule>
    <cfRule type="containsText" dxfId="166" priority="32" operator="containsText" text="ALTA">
      <formula>NOT(ISERROR(SEARCH("ALTA",AK8)))</formula>
    </cfRule>
    <cfRule type="containsText" dxfId="165" priority="33" operator="containsText" text="MODERADA">
      <formula>NOT(ISERROR(SEARCH("MODERADA",AK8)))</formula>
    </cfRule>
  </conditionalFormatting>
  <conditionalFormatting sqref="AM8:AQ8">
    <cfRule type="expression" dxfId="164" priority="35">
      <formula>$AC8&lt;&gt;"Si"</formula>
    </cfRule>
  </conditionalFormatting>
  <dataValidations count="2">
    <dataValidation type="list" allowBlank="1" showInputMessage="1" showErrorMessage="1" sqref="I8" xr:uid="{7A4C772C-0C07-4F7D-B050-D1F5CF098B25}">
      <formula1>TIPO_CONTROL</formula1>
    </dataValidation>
    <dataValidation type="list" allowBlank="1" showInputMessage="1" showErrorMessage="1" sqref="Z8 AD8" xr:uid="{EADAB7DC-FAB8-42A3-B9C8-9E595A7B4A30}">
      <formula1>EJECUCIÓN</formula1>
    </dataValidation>
  </dataValidations>
  <hyperlinks>
    <hyperlink ref="F7" location="'IMPACTO DE CORRUPCIÓN'!A1" display="IMPACTO" xr:uid="{48B9FBBE-612D-4DC1-9931-91355B9CC1DE}"/>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4A244EF-1159-4581-A812-758C105A0718}">
          <x14:formula1>
            <xm:f>'Listas Nuevas'!$C$27:$C$29</xm:f>
          </x14:formula1>
          <xm:sqref>F12 F8</xm:sqref>
        </x14:dataValidation>
        <x14:dataValidation type="list" allowBlank="1" showInputMessage="1" showErrorMessage="1" xr:uid="{9F0E11A5-912B-4ED6-B4A0-7DEEB983EC82}">
          <x14:formula1>
            <xm:f>'Listas Nuevas'!$L$12:$L$21</xm:f>
          </x14:formula1>
          <xm:sqref>D8</xm:sqref>
        </x14:dataValidation>
        <x14:dataValidation type="list" allowBlank="1" showInputMessage="1" showErrorMessage="1" xr:uid="{0C6B8548-8AF2-4F0F-8C13-7A008D44455B}">
          <x14:formula1>
            <xm:f>'Listas Nuevas'!$N$2:$N$6</xm:f>
          </x14:formula1>
          <xm:sqref>AH8</xm:sqref>
        </x14:dataValidation>
        <x14:dataValidation type="list" allowBlank="1" showInputMessage="1" showErrorMessage="1" xr:uid="{57B77FF9-A371-467A-A362-EBA919696577}">
          <x14:formula1>
            <xm:f>'Listas Nuevas'!$I$26:$I$28</xm:f>
          </x14:formula1>
          <xm:sqref>AL8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99BC-1199-4A7B-97E9-E13DA583CFF0}">
  <sheetPr>
    <tabColor theme="8" tint="-0.499984740745262"/>
  </sheetPr>
  <dimension ref="A1:AZ16"/>
  <sheetViews>
    <sheetView topLeftCell="B13" zoomScale="90" zoomScaleNormal="90" workbookViewId="0">
      <selection activeCell="B13" sqref="B13:D13"/>
    </sheetView>
  </sheetViews>
  <sheetFormatPr baseColWidth="10" defaultColWidth="10.7265625" defaultRowHeight="54" customHeight="1" x14ac:dyDescent="0.35"/>
  <cols>
    <col min="1" max="1" width="18.72656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62.5" customHeight="1" x14ac:dyDescent="0.5">
      <c r="A3" s="134"/>
      <c r="B3" s="132" t="s">
        <v>314</v>
      </c>
      <c r="C3" s="229" t="s">
        <v>315</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37" customHeight="1" x14ac:dyDescent="0.35">
      <c r="A8" s="136" t="s">
        <v>197</v>
      </c>
      <c r="B8" s="16" t="s">
        <v>198</v>
      </c>
      <c r="C8" s="16" t="s">
        <v>199</v>
      </c>
      <c r="D8" s="89" t="s">
        <v>66</v>
      </c>
      <c r="E8" s="122" t="str">
        <f>VLOOKUP(D8,'Listas Nuevas'!L12:M21,2,0)</f>
        <v>Rara vez</v>
      </c>
      <c r="F8" s="123" t="s">
        <v>96</v>
      </c>
      <c r="G8" s="123" t="str">
        <f t="shared" ref="G8" si="0">_xlfn.CONCAT(E8,F8)</f>
        <v>Rara vezMayor</v>
      </c>
      <c r="H8" s="123" t="str">
        <f>VLOOKUP(G8,'Listas Nuevas'!$F$22:$G$36,2,0)</f>
        <v>Alto</v>
      </c>
      <c r="I8" s="73" t="s">
        <v>68</v>
      </c>
      <c r="J8" s="89" t="s">
        <v>200</v>
      </c>
      <c r="K8" s="80" t="s">
        <v>212</v>
      </c>
      <c r="L8" s="80" t="s">
        <v>190</v>
      </c>
      <c r="M8" s="80" t="s">
        <v>201</v>
      </c>
      <c r="N8" s="74" t="s">
        <v>202</v>
      </c>
      <c r="O8" s="80" t="s">
        <v>316</v>
      </c>
      <c r="P8" s="93" t="s">
        <v>203</v>
      </c>
      <c r="Q8" s="73" t="s">
        <v>76</v>
      </c>
      <c r="R8" s="73" t="s">
        <v>77</v>
      </c>
      <c r="S8" s="73" t="s">
        <v>78</v>
      </c>
      <c r="T8" s="73" t="s">
        <v>79</v>
      </c>
      <c r="U8" s="73" t="s">
        <v>80</v>
      </c>
      <c r="V8" s="73" t="s">
        <v>81</v>
      </c>
      <c r="W8" s="73" t="s">
        <v>82</v>
      </c>
      <c r="X8" s="83">
        <v>100</v>
      </c>
      <c r="Y8" s="83" t="str">
        <f t="shared" ref="Y8" si="1">IF($X8&gt;95,"FUERTE",IF($X8&gt;85,"MODERADO","DÉBIL"))</f>
        <v>FUERTE</v>
      </c>
      <c r="Z8" s="73" t="s">
        <v>103</v>
      </c>
      <c r="AA8" s="83" t="s">
        <v>103</v>
      </c>
      <c r="AB8" s="83">
        <f t="shared" ref="AB8" si="2">IF($AA8="FUERTE",100,IF($AA8="MODERADO",50,0))</f>
        <v>100</v>
      </c>
      <c r="AC8" s="85" t="s">
        <v>204</v>
      </c>
      <c r="AD8" s="86" t="s">
        <v>103</v>
      </c>
      <c r="AE8" s="80" t="s">
        <v>84</v>
      </c>
      <c r="AF8" s="83">
        <v>2</v>
      </c>
      <c r="AG8" s="83" t="e" vm="1">
        <v>#VALUE!</v>
      </c>
      <c r="AH8" s="84" t="s">
        <v>85</v>
      </c>
      <c r="AI8" s="114" t="str">
        <f t="shared" ref="AI8" si="3">F8</f>
        <v>Mayor</v>
      </c>
      <c r="AJ8" t="str">
        <f t="shared" ref="AJ8" si="4">_xlfn.CONCAT(AH8,AI8)</f>
        <v>1. Rara vezMayor</v>
      </c>
      <c r="AK8" s="83" t="str">
        <f>IFERROR(VLOOKUP(AJ8,'Listas Nuevas'!$F$39:$G$53,2,0)," ")</f>
        <v>Alto</v>
      </c>
      <c r="AL8" s="124" t="s">
        <v>86</v>
      </c>
      <c r="AM8" s="16" t="s">
        <v>205</v>
      </c>
      <c r="AN8" s="16" t="s">
        <v>206</v>
      </c>
      <c r="AO8" s="16" t="s">
        <v>207</v>
      </c>
      <c r="AP8" s="97">
        <v>45414</v>
      </c>
      <c r="AQ8" s="97">
        <v>45641</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row>
    <row r="13" spans="1:52" ht="126" customHeight="1" x14ac:dyDescent="0.35">
      <c r="A13" s="135">
        <v>45408</v>
      </c>
      <c r="B13" s="226" t="s">
        <v>317</v>
      </c>
      <c r="C13" s="227"/>
      <c r="D13" s="228"/>
    </row>
    <row r="14" spans="1:52" ht="87" customHeight="1" x14ac:dyDescent="0.35">
      <c r="A14" s="135"/>
      <c r="B14" s="226"/>
      <c r="C14" s="227"/>
      <c r="D14" s="228"/>
    </row>
    <row r="15" spans="1:52" ht="54" customHeight="1" x14ac:dyDescent="0.35">
      <c r="A15" s="121"/>
      <c r="B15" s="215"/>
      <c r="C15" s="216"/>
      <c r="D15" s="217"/>
    </row>
    <row r="16" spans="1:52" ht="54" customHeight="1" x14ac:dyDescent="0.35">
      <c r="A16" s="121"/>
      <c r="B16" s="215"/>
      <c r="C16" s="216"/>
      <c r="D16" s="217"/>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163" priority="1">
      <formula>$E8="Casi seguro"</formula>
    </cfRule>
    <cfRule type="expression" dxfId="162" priority="2">
      <formula>$E8="Probable"</formula>
    </cfRule>
    <cfRule type="expression" dxfId="161" priority="3">
      <formula>$E8="Improbable"</formula>
    </cfRule>
    <cfRule type="expression" dxfId="160" priority="4">
      <formula>$E8="Rara vez"</formula>
    </cfRule>
    <cfRule type="expression" dxfId="159" priority="5">
      <formula>$E8="Posible"</formula>
    </cfRule>
  </conditionalFormatting>
  <conditionalFormatting sqref="F8">
    <cfRule type="expression" dxfId="158" priority="12">
      <formula>$F8="Moderado"</formula>
    </cfRule>
    <cfRule type="expression" dxfId="157" priority="13">
      <formula>$F8="Catastrófico"</formula>
    </cfRule>
    <cfRule type="expression" dxfId="156" priority="14">
      <formula>$F8="Mayor"</formula>
    </cfRule>
  </conditionalFormatting>
  <conditionalFormatting sqref="H8">
    <cfRule type="expression" dxfId="155" priority="322">
      <formula>$H8="Moderado"</formula>
    </cfRule>
    <cfRule type="expression" dxfId="154" priority="323">
      <formula>$H8="Alto"</formula>
    </cfRule>
    <cfRule type="expression" dxfId="153" priority="324">
      <formula>$H8="Extremo"</formula>
    </cfRule>
    <cfRule type="colorScale" priority="325">
      <colorScale>
        <cfvo type="min"/>
        <cfvo type="percentile" val="50"/>
        <cfvo type="max"/>
        <color rgb="FFF8696B"/>
        <color rgb="FFFFEB84"/>
        <color rgb="FF63BE7B"/>
      </colorScale>
    </cfRule>
  </conditionalFormatting>
  <conditionalFormatting sqref="AK8">
    <cfRule type="expression" dxfId="152" priority="6">
      <formula>$AK8="Extremo"</formula>
    </cfRule>
    <cfRule type="expression" dxfId="151" priority="7">
      <formula>$AK8="Alto"</formula>
    </cfRule>
    <cfRule type="expression" dxfId="150" priority="8">
      <formula>$AK8="Moderado"</formula>
    </cfRule>
    <cfRule type="containsText" dxfId="149" priority="23" operator="containsText" text="BAJA">
      <formula>NOT(ISERROR(SEARCH("BAJA",AK8)))</formula>
    </cfRule>
    <cfRule type="containsText" dxfId="148" priority="24" operator="containsText" text="EXTREMA">
      <formula>NOT(ISERROR(SEARCH("EXTREMA",AK8)))</formula>
    </cfRule>
    <cfRule type="containsText" dxfId="147" priority="25" operator="containsText" text="ALTA">
      <formula>NOT(ISERROR(SEARCH("ALTA",AK8)))</formula>
    </cfRule>
    <cfRule type="containsText" dxfId="146" priority="26" operator="containsText" text="MODERADA">
      <formula>NOT(ISERROR(SEARCH("MODERADA",AK8)))</formula>
    </cfRule>
  </conditionalFormatting>
  <dataValidations count="2">
    <dataValidation type="list" allowBlank="1" showInputMessage="1" showErrorMessage="1" sqref="I8" xr:uid="{C36EADF0-3190-4957-9532-2F85E44C580C}">
      <formula1>TIPO_CONTROL</formula1>
    </dataValidation>
    <dataValidation type="list" allowBlank="1" showInputMessage="1" showErrorMessage="1" sqref="Z8 AD8" xr:uid="{4F90DBA2-D3FA-41FB-9162-2A3FFAD097D8}">
      <formula1>EJECUCIÓN</formula1>
    </dataValidation>
  </dataValidations>
  <hyperlinks>
    <hyperlink ref="F7" location="'IMPACTO DE CORRUPCIÓN'!A1" display="IMPACTO" xr:uid="{7B1A9956-CB36-4B95-98AE-ACD591DF5E2E}"/>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357139D-1EE9-4A4F-A8D9-7D6024952F3A}">
          <x14:formula1>
            <xm:f>'Listas Nuevas'!$C$27:$C$29</xm:f>
          </x14:formula1>
          <xm:sqref>F12 F8</xm:sqref>
        </x14:dataValidation>
        <x14:dataValidation type="list" allowBlank="1" showInputMessage="1" showErrorMessage="1" xr:uid="{5C1C32C8-BD0B-4D1F-8FE9-CC84C200DFA5}">
          <x14:formula1>
            <xm:f>'Listas Nuevas'!$L$12:$L$21</xm:f>
          </x14:formula1>
          <xm:sqref>D8</xm:sqref>
        </x14:dataValidation>
        <x14:dataValidation type="list" allowBlank="1" showInputMessage="1" showErrorMessage="1" xr:uid="{49BFCEA2-A7C7-452A-BFB5-8BAEE6461A93}">
          <x14:formula1>
            <xm:f>'Listas Nuevas'!$I$26:$I$28</xm:f>
          </x14:formula1>
          <xm:sqref>AL8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1340-247E-4037-A927-2AEB936A34E7}">
  <sheetPr>
    <tabColor theme="8" tint="-0.499984740745262"/>
  </sheetPr>
  <dimension ref="A1:AZ16"/>
  <sheetViews>
    <sheetView topLeftCell="A6" zoomScale="80" zoomScaleNormal="80" workbookViewId="0">
      <selection activeCell="B15" sqref="B15:D15"/>
    </sheetView>
  </sheetViews>
  <sheetFormatPr baseColWidth="10" defaultColWidth="10.7265625" defaultRowHeight="54" customHeight="1" x14ac:dyDescent="0.35"/>
  <cols>
    <col min="1" max="1" width="19.4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318</v>
      </c>
      <c r="C3" s="229" t="s">
        <v>319</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83.75" customHeight="1" x14ac:dyDescent="0.35">
      <c r="A8" s="136" t="s">
        <v>208</v>
      </c>
      <c r="B8" s="88" t="s">
        <v>209</v>
      </c>
      <c r="C8" s="16" t="s">
        <v>210</v>
      </c>
      <c r="D8" s="89" t="s">
        <v>66</v>
      </c>
      <c r="E8" s="122" t="str">
        <f>VLOOKUP(D8,'Listas Nuevas'!L12:M21,2,0)</f>
        <v>Rara vez</v>
      </c>
      <c r="F8" s="123" t="s">
        <v>96</v>
      </c>
      <c r="G8" s="123" t="str">
        <f t="shared" ref="G8" si="0">_xlfn.CONCAT(E8,F8)</f>
        <v>Rara vezMayor</v>
      </c>
      <c r="H8" s="123" t="str">
        <f>VLOOKUP(G8,'Listas Nuevas'!$F$22:$G$36,2,0)</f>
        <v>Alto</v>
      </c>
      <c r="I8" s="73" t="s">
        <v>68</v>
      </c>
      <c r="J8" s="89" t="s">
        <v>211</v>
      </c>
      <c r="K8" s="80" t="s">
        <v>212</v>
      </c>
      <c r="L8" s="80" t="s">
        <v>190</v>
      </c>
      <c r="M8" s="80" t="s">
        <v>213</v>
      </c>
      <c r="N8" s="74" t="s">
        <v>214</v>
      </c>
      <c r="O8" s="80" t="s">
        <v>215</v>
      </c>
      <c r="P8" s="93" t="s">
        <v>216</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103</v>
      </c>
      <c r="AA8" s="83" t="e">
        <f>VLOOKUP(CONCATENATE($Y8,$Z8),'Listas Nuevas'!$X$3:$Z$11,2,0)</f>
        <v>#REF!</v>
      </c>
      <c r="AB8" s="83" t="e">
        <f t="shared" ref="AB8"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s="114" t="str">
        <f t="shared" ref="AI8" si="3">F8</f>
        <v>Mayor</v>
      </c>
      <c r="AJ8" t="str">
        <f t="shared" ref="AJ8" si="4">_xlfn.CONCAT(AH8,AI8)</f>
        <v>1. Rara vezMayor</v>
      </c>
      <c r="AK8" s="83" t="str">
        <f>IFERROR(VLOOKUP(AJ8,'Listas Nuevas'!$F$39:$G$53,2,0)," ")</f>
        <v>Alto</v>
      </c>
      <c r="AL8" s="124" t="s">
        <v>86</v>
      </c>
      <c r="AM8" s="81" t="s">
        <v>217</v>
      </c>
      <c r="AN8" s="81" t="s">
        <v>218</v>
      </c>
      <c r="AO8" s="81" t="s">
        <v>219</v>
      </c>
      <c r="AP8" s="159">
        <v>45414</v>
      </c>
      <c r="AQ8" s="159">
        <v>45641</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row>
    <row r="13" spans="1:52" ht="54" customHeight="1" x14ac:dyDescent="0.35">
      <c r="A13" s="135">
        <v>45407</v>
      </c>
      <c r="B13" s="226" t="s">
        <v>320</v>
      </c>
      <c r="C13" s="227"/>
      <c r="D13" s="228"/>
    </row>
    <row r="14" spans="1:52" ht="54" customHeight="1" x14ac:dyDescent="0.35">
      <c r="A14" s="121"/>
      <c r="B14" s="215"/>
      <c r="C14" s="216"/>
      <c r="D14" s="217"/>
    </row>
    <row r="15" spans="1:52" ht="54" customHeight="1" x14ac:dyDescent="0.35">
      <c r="A15" s="121"/>
      <c r="B15" s="215"/>
      <c r="C15" s="216"/>
      <c r="D15" s="217"/>
    </row>
    <row r="16" spans="1:52" ht="54" customHeight="1" x14ac:dyDescent="0.35">
      <c r="A16" s="121"/>
      <c r="B16" s="215"/>
      <c r="C16" s="216"/>
      <c r="D16" s="217"/>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145" priority="1">
      <formula>$E8="Casi seguro"</formula>
    </cfRule>
    <cfRule type="expression" dxfId="144" priority="2">
      <formula>$E8="Probable"</formula>
    </cfRule>
    <cfRule type="expression" dxfId="143" priority="3">
      <formula>$E8="Improbable"</formula>
    </cfRule>
    <cfRule type="expression" dxfId="142" priority="4">
      <formula>$E8="Rara vez"</formula>
    </cfRule>
    <cfRule type="expression" dxfId="141" priority="5">
      <formula>$E8="Posible"</formula>
    </cfRule>
  </conditionalFormatting>
  <conditionalFormatting sqref="F8">
    <cfRule type="expression" dxfId="140" priority="12">
      <formula>$F8="Moderado"</formula>
    </cfRule>
    <cfRule type="expression" dxfId="139" priority="13">
      <formula>$F8="Catastrófico"</formula>
    </cfRule>
    <cfRule type="expression" dxfId="138" priority="14">
      <formula>$F8="Mayor"</formula>
    </cfRule>
  </conditionalFormatting>
  <conditionalFormatting sqref="H8">
    <cfRule type="expression" dxfId="137" priority="291">
      <formula>$H8="Moderado"</formula>
    </cfRule>
    <cfRule type="expression" dxfId="136" priority="292">
      <formula>$H8="Alto"</formula>
    </cfRule>
    <cfRule type="expression" dxfId="135" priority="293">
      <formula>$H8="Extremo"</formula>
    </cfRule>
    <cfRule type="colorScale" priority="294">
      <colorScale>
        <cfvo type="min"/>
        <cfvo type="percentile" val="50"/>
        <cfvo type="max"/>
        <color rgb="FFF8696B"/>
        <color rgb="FFFFEB84"/>
        <color rgb="FF63BE7B"/>
      </colorScale>
    </cfRule>
  </conditionalFormatting>
  <conditionalFormatting sqref="AK8">
    <cfRule type="expression" dxfId="134" priority="6">
      <formula>$AK8="Extremo"</formula>
    </cfRule>
    <cfRule type="expression" dxfId="133" priority="7">
      <formula>$AK8="Alto"</formula>
    </cfRule>
    <cfRule type="expression" dxfId="132" priority="8">
      <formula>$AK8="Moderado"</formula>
    </cfRule>
    <cfRule type="containsText" dxfId="131" priority="23" operator="containsText" text="BAJA">
      <formula>NOT(ISERROR(SEARCH("BAJA",AK8)))</formula>
    </cfRule>
    <cfRule type="containsText" dxfId="130" priority="24" operator="containsText" text="EXTREMA">
      <formula>NOT(ISERROR(SEARCH("EXTREMA",AK8)))</formula>
    </cfRule>
    <cfRule type="containsText" dxfId="129" priority="25" operator="containsText" text="ALTA">
      <formula>NOT(ISERROR(SEARCH("ALTA",AK8)))</formula>
    </cfRule>
    <cfRule type="containsText" dxfId="128" priority="26" operator="containsText" text="MODERADA">
      <formula>NOT(ISERROR(SEARCH("MODERADA",AK8)))</formula>
    </cfRule>
  </conditionalFormatting>
  <dataValidations count="3">
    <dataValidation type="list" allowBlank="1" showInputMessage="1" showErrorMessage="1" sqref="I8" xr:uid="{9465F145-58B0-4AB5-A32E-F8ADDD951726}">
      <formula1>TIPO_CONTROL</formula1>
    </dataValidation>
    <dataValidation type="list" allowBlank="1" showInputMessage="1" showErrorMessage="1" sqref="Z8 AD8" xr:uid="{C00922B6-22FC-4670-946C-3CAD9881EEC8}">
      <formula1>EJECUCIÓN</formula1>
    </dataValidation>
    <dataValidation type="list" allowBlank="1" showInputMessage="1" showErrorMessage="1" sqref="Q8:W8" xr:uid="{C4A4AF16-B1EE-4D57-8ECB-50B06F408FD7}">
      <formula1>#REF!</formula1>
    </dataValidation>
  </dataValidations>
  <hyperlinks>
    <hyperlink ref="F7" location="'IMPACTO DE CORRUPCIÓN'!A1" display="IMPACTO" xr:uid="{20A06FCF-92C8-4893-A705-9CA2C01D5255}"/>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1944DC1-2012-4D01-92D9-48821ED62B49}">
          <x14:formula1>
            <xm:f>'Listas Nuevas'!$C$27:$C$29</xm:f>
          </x14:formula1>
          <xm:sqref>F12 F8</xm:sqref>
        </x14:dataValidation>
        <x14:dataValidation type="list" allowBlank="1" showInputMessage="1" showErrorMessage="1" xr:uid="{F1DED9BB-3E38-4D35-87DD-EA2B7CB67126}">
          <x14:formula1>
            <xm:f>'Listas Nuevas'!$L$12:$L$21</xm:f>
          </x14:formula1>
          <xm:sqref>D8</xm:sqref>
        </x14:dataValidation>
        <x14:dataValidation type="list" allowBlank="1" showInputMessage="1" showErrorMessage="1" xr:uid="{87380D64-90CB-4FB7-96A1-002761F7A927}">
          <x14:formula1>
            <xm:f>'Listas Nuevas'!$AC$3:$AD$3</xm:f>
          </x14:formula1>
          <xm:sqref>AE8</xm:sqref>
        </x14:dataValidation>
        <x14:dataValidation type="list" allowBlank="1" showInputMessage="1" showErrorMessage="1" xr:uid="{98C3F6B8-6970-4826-B62B-8DF9112D7880}">
          <x14:formula1>
            <xm:f>'Listas Nuevas'!$N$2:$N$6</xm:f>
          </x14:formula1>
          <xm:sqref>AH8</xm:sqref>
        </x14:dataValidation>
        <x14:dataValidation type="list" allowBlank="1" showInputMessage="1" showErrorMessage="1" xr:uid="{48DD42D4-1ED0-4390-94FB-1C4F8A2149E5}">
          <x14:formula1>
            <xm:f>'Listas Nuevas'!$I$26:$I$28</xm:f>
          </x14:formula1>
          <xm:sqref>AL8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8D54-F4EF-4B0A-8906-F48BD0F1F41B}">
  <sheetPr>
    <tabColor rgb="FF7BEFC3"/>
  </sheetPr>
  <dimension ref="A1:AZ16"/>
  <sheetViews>
    <sheetView topLeftCell="A7" zoomScale="80" zoomScaleNormal="80" workbookViewId="0">
      <selection activeCell="A8" sqref="A8"/>
    </sheetView>
  </sheetViews>
  <sheetFormatPr baseColWidth="10" defaultColWidth="10.7265625" defaultRowHeight="54" customHeight="1" x14ac:dyDescent="0.35"/>
  <cols>
    <col min="1" max="1" width="17"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321</v>
      </c>
      <c r="C3" s="229" t="s">
        <v>322</v>
      </c>
      <c r="D3" s="229"/>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4" t="s">
        <v>3</v>
      </c>
      <c r="B5" s="231" t="s">
        <v>4</v>
      </c>
      <c r="C5" s="231"/>
      <c r="D5" s="231"/>
      <c r="E5" s="231"/>
      <c r="F5" s="231"/>
      <c r="G5" s="231"/>
      <c r="H5" s="231"/>
      <c r="I5" s="218" t="s">
        <v>5</v>
      </c>
      <c r="J5" s="222"/>
      <c r="K5" s="222"/>
      <c r="L5" s="222"/>
      <c r="M5" s="222"/>
      <c r="N5" s="222"/>
      <c r="O5" s="222"/>
      <c r="P5" s="241"/>
      <c r="Q5" s="218" t="s">
        <v>6</v>
      </c>
      <c r="R5" s="219"/>
      <c r="S5" s="219"/>
      <c r="T5" s="219"/>
      <c r="U5" s="219"/>
      <c r="V5" s="219"/>
      <c r="W5" s="219"/>
      <c r="X5" s="219"/>
      <c r="Y5" s="219"/>
      <c r="Z5" s="219"/>
      <c r="AA5" s="219"/>
      <c r="AB5" s="219"/>
      <c r="AC5" s="219"/>
      <c r="AD5" s="220"/>
      <c r="AE5" s="218" t="s">
        <v>7</v>
      </c>
      <c r="AF5" s="219"/>
      <c r="AG5" s="219"/>
      <c r="AH5" s="219"/>
      <c r="AI5" s="219"/>
      <c r="AJ5" s="219"/>
      <c r="AK5" s="220"/>
      <c r="AL5" s="221" t="s">
        <v>8</v>
      </c>
      <c r="AM5" s="222"/>
      <c r="AN5" s="222"/>
      <c r="AO5" s="222"/>
      <c r="AP5" s="222"/>
      <c r="AQ5" s="222"/>
      <c r="AR5" s="232" t="s">
        <v>9</v>
      </c>
      <c r="AS5" s="232"/>
      <c r="AT5" s="232"/>
      <c r="AU5" s="232"/>
      <c r="AV5" s="232"/>
      <c r="AW5" s="232"/>
      <c r="AX5" s="232"/>
      <c r="AY5" s="232"/>
      <c r="AZ5" s="232"/>
    </row>
    <row r="6" spans="1:52" ht="89.25" customHeight="1" thickBot="1" x14ac:dyDescent="0.4">
      <c r="A6" s="274"/>
      <c r="B6" s="231"/>
      <c r="C6" s="231"/>
      <c r="D6" s="231"/>
      <c r="E6" s="231"/>
      <c r="F6" s="231"/>
      <c r="G6" s="231"/>
      <c r="H6" s="231"/>
      <c r="I6" s="233" t="s">
        <v>10</v>
      </c>
      <c r="J6" s="233"/>
      <c r="K6" s="233"/>
      <c r="L6" s="233"/>
      <c r="M6" s="233"/>
      <c r="N6" s="233"/>
      <c r="O6" s="233"/>
      <c r="P6" s="233"/>
      <c r="Q6" s="234" t="s">
        <v>11</v>
      </c>
      <c r="R6" s="234"/>
      <c r="S6" s="77" t="s">
        <v>12</v>
      </c>
      <c r="T6" s="77" t="s">
        <v>13</v>
      </c>
      <c r="U6" s="77" t="s">
        <v>14</v>
      </c>
      <c r="V6" s="77" t="s">
        <v>15</v>
      </c>
      <c r="W6" s="77" t="s">
        <v>16</v>
      </c>
      <c r="X6" s="235" t="s">
        <v>17</v>
      </c>
      <c r="Y6" s="236"/>
      <c r="Z6" s="77" t="s">
        <v>18</v>
      </c>
      <c r="AA6" s="235" t="s">
        <v>19</v>
      </c>
      <c r="AB6" s="236"/>
      <c r="AC6" s="77" t="s">
        <v>20</v>
      </c>
      <c r="AD6" s="78" t="s">
        <v>21</v>
      </c>
      <c r="AE6" s="237" t="s">
        <v>22</v>
      </c>
      <c r="AF6" s="238"/>
      <c r="AG6" s="120"/>
      <c r="AH6" s="236" t="s">
        <v>23</v>
      </c>
      <c r="AI6" s="234"/>
      <c r="AJ6" s="235"/>
      <c r="AK6" s="235"/>
      <c r="AL6" s="237" t="s">
        <v>24</v>
      </c>
      <c r="AM6" s="239"/>
      <c r="AN6" s="239"/>
      <c r="AO6" s="239"/>
      <c r="AP6" s="239"/>
      <c r="AQ6" s="239"/>
      <c r="AR6" s="240" t="s">
        <v>25</v>
      </c>
      <c r="AS6" s="240"/>
      <c r="AT6" s="240"/>
      <c r="AU6" s="240" t="s">
        <v>26</v>
      </c>
      <c r="AV6" s="240"/>
      <c r="AW6" s="240"/>
      <c r="AX6" s="240" t="s">
        <v>27</v>
      </c>
      <c r="AY6" s="240"/>
      <c r="AZ6" s="240"/>
    </row>
    <row r="7" spans="1:52" ht="117.75" customHeight="1" thickBot="1" x14ac:dyDescent="0.4">
      <c r="A7" s="274"/>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2" t="s">
        <v>52</v>
      </c>
      <c r="AG7" s="24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56" customHeight="1" x14ac:dyDescent="0.35">
      <c r="A8" s="82" t="s">
        <v>185</v>
      </c>
      <c r="B8" s="81" t="s">
        <v>186</v>
      </c>
      <c r="C8" s="16" t="s">
        <v>187</v>
      </c>
      <c r="D8" s="89" t="s">
        <v>66</v>
      </c>
      <c r="E8" s="122" t="str">
        <f>VLOOKUP(D8,'Listas Nuevas'!L12:M21,2,0)</f>
        <v>Rara vez</v>
      </c>
      <c r="F8" s="123" t="s">
        <v>67</v>
      </c>
      <c r="G8" s="123" t="str">
        <f>_xlfn.CONCAT(E8:F8)</f>
        <v>Rara vezCatastrófico</v>
      </c>
      <c r="H8" s="83" t="str">
        <f>IFERROR(VLOOKUP(G8,'Listas Nuevas'!$F$22:$G$36,2,0)," ")</f>
        <v>Extremo</v>
      </c>
      <c r="I8" s="73" t="s">
        <v>68</v>
      </c>
      <c r="J8" s="89" t="s">
        <v>188</v>
      </c>
      <c r="K8" s="80" t="s">
        <v>189</v>
      </c>
      <c r="L8" s="173" t="s">
        <v>190</v>
      </c>
      <c r="M8" s="80" t="s">
        <v>191</v>
      </c>
      <c r="N8" s="74" t="s">
        <v>192</v>
      </c>
      <c r="O8" s="80" t="s">
        <v>121</v>
      </c>
      <c r="P8" s="174" t="s">
        <v>193</v>
      </c>
      <c r="Q8" s="73" t="s">
        <v>76</v>
      </c>
      <c r="R8" s="73" t="s">
        <v>77</v>
      </c>
      <c r="S8" s="73" t="s">
        <v>78</v>
      </c>
      <c r="T8" s="73" t="s">
        <v>79</v>
      </c>
      <c r="U8" s="73" t="s">
        <v>80</v>
      </c>
      <c r="V8" s="73" t="s">
        <v>81</v>
      </c>
      <c r="W8" s="73" t="s">
        <v>82</v>
      </c>
      <c r="X8" s="83">
        <v>100</v>
      </c>
      <c r="Y8" s="83" t="str">
        <f t="shared" ref="Y8" si="0">IF($X8&gt;95,"FUERTE",IF($X8&gt;85,"MODERADO","DÉBIL"))</f>
        <v>FUERTE</v>
      </c>
      <c r="Z8" s="73" t="s">
        <v>83</v>
      </c>
      <c r="AA8" s="83" t="s">
        <v>83</v>
      </c>
      <c r="AB8" s="83">
        <f t="shared" ref="AB8" si="1">IF($AA8="FUERTE",100,IF($AA8="MODERADO",50,0))</f>
        <v>50</v>
      </c>
      <c r="AC8" s="85" t="s">
        <v>135</v>
      </c>
      <c r="AD8" s="86" t="s">
        <v>83</v>
      </c>
      <c r="AE8" s="80" t="s">
        <v>84</v>
      </c>
      <c r="AF8" s="83">
        <v>1</v>
      </c>
      <c r="AG8" s="83" t="e" vm="1">
        <v>#VALUE!</v>
      </c>
      <c r="AH8" s="84" t="s">
        <v>85</v>
      </c>
      <c r="AI8" s="163" t="str">
        <f t="shared" ref="AI8" si="2">F8</f>
        <v>Catastrófico</v>
      </c>
      <c r="AJ8" t="str">
        <f t="shared" ref="AJ8" si="3">_xlfn.CONCAT(AH8,AI8)</f>
        <v>1. Rara vezCatastrófico</v>
      </c>
      <c r="AK8" s="83" t="str">
        <f>IFERROR(VLOOKUP(AJ8,'Listas Nuevas'!$F$39:$G$53,2,0)," ")</f>
        <v>Extremo</v>
      </c>
      <c r="AL8" s="124" t="s">
        <v>86</v>
      </c>
      <c r="AM8" s="82" t="s">
        <v>194</v>
      </c>
      <c r="AN8" s="82" t="s">
        <v>195</v>
      </c>
      <c r="AO8" s="82" t="s">
        <v>196</v>
      </c>
      <c r="AP8" s="164">
        <v>45905</v>
      </c>
      <c r="AQ8" s="164">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23" t="s">
        <v>92</v>
      </c>
      <c r="C12" s="224"/>
      <c r="D12" s="225"/>
      <c r="E12"/>
      <c r="F12"/>
    </row>
    <row r="13" spans="1:52" ht="54" customHeight="1" x14ac:dyDescent="0.35">
      <c r="A13" s="135">
        <v>45428</v>
      </c>
      <c r="B13" s="226" t="s">
        <v>323</v>
      </c>
      <c r="C13" s="227"/>
      <c r="D13" s="228"/>
      <c r="E13"/>
      <c r="F13"/>
    </row>
    <row r="14" spans="1:52" ht="54" customHeight="1" x14ac:dyDescent="0.35">
      <c r="A14" s="121"/>
      <c r="B14" s="215"/>
      <c r="C14" s="216"/>
      <c r="D14" s="217"/>
      <c r="E14"/>
      <c r="F14"/>
    </row>
    <row r="15" spans="1:52" ht="54" customHeight="1" x14ac:dyDescent="0.35">
      <c r="A15" s="121"/>
      <c r="B15" s="215"/>
      <c r="C15" s="216"/>
      <c r="D15" s="217"/>
      <c r="E15"/>
      <c r="F15"/>
    </row>
    <row r="16" spans="1:52" ht="54" customHeight="1" x14ac:dyDescent="0.35">
      <c r="A16" s="121"/>
      <c r="B16" s="215"/>
      <c r="C16" s="216"/>
      <c r="D16" s="217"/>
      <c r="E16"/>
      <c r="F16"/>
    </row>
  </sheetData>
  <dataConsolidate/>
  <mergeCells count="24">
    <mergeCell ref="C3:D3"/>
    <mergeCell ref="AR5:AZ5"/>
    <mergeCell ref="I6:P6"/>
    <mergeCell ref="Q6:R6"/>
    <mergeCell ref="X6:Y6"/>
    <mergeCell ref="AA6:AB6"/>
    <mergeCell ref="AE6:AF6"/>
    <mergeCell ref="AH6:AK6"/>
    <mergeCell ref="AL6:AQ6"/>
    <mergeCell ref="AR6:AT6"/>
    <mergeCell ref="I5:P5"/>
    <mergeCell ref="Q5:AD5"/>
    <mergeCell ref="AE5:AK5"/>
    <mergeCell ref="AL5:AQ5"/>
    <mergeCell ref="AU6:AW6"/>
    <mergeCell ref="AX6:AZ6"/>
    <mergeCell ref="B14:D14"/>
    <mergeCell ref="B15:D15"/>
    <mergeCell ref="B16:D16"/>
    <mergeCell ref="AF7:AG7"/>
    <mergeCell ref="A5:A7"/>
    <mergeCell ref="B5:H6"/>
    <mergeCell ref="B12:D12"/>
    <mergeCell ref="B13:D13"/>
  </mergeCells>
  <conditionalFormatting sqref="E8">
    <cfRule type="expression" dxfId="127" priority="11">
      <formula>$E8="Casi seguro"</formula>
    </cfRule>
    <cfRule type="expression" dxfId="126" priority="12">
      <formula>$E8="Probable"</formula>
    </cfRule>
    <cfRule type="expression" dxfId="125" priority="13">
      <formula>$E8="Improbable"</formula>
    </cfRule>
    <cfRule type="expression" dxfId="124" priority="14">
      <formula>$E8="Rara vez"</formula>
    </cfRule>
    <cfRule type="expression" dxfId="123" priority="15">
      <formula>$E8="Posible"</formula>
    </cfRule>
  </conditionalFormatting>
  <conditionalFormatting sqref="F8">
    <cfRule type="expression" dxfId="122" priority="8">
      <formula>$F8="Moderado"</formula>
    </cfRule>
    <cfRule type="expression" dxfId="121" priority="9">
      <formula>$F8="Catastrófico"</formula>
    </cfRule>
    <cfRule type="expression" dxfId="120" priority="10">
      <formula>$F8="Mayor"</formula>
    </cfRule>
  </conditionalFormatting>
  <conditionalFormatting sqref="H8">
    <cfRule type="expression" dxfId="119" priority="1">
      <formula>$AK8="Extremo"</formula>
    </cfRule>
    <cfRule type="expression" dxfId="118" priority="2">
      <formula>$AK8="Alto"</formula>
    </cfRule>
    <cfRule type="expression" dxfId="117" priority="3">
      <formula>$AK8="Moderado"</formula>
    </cfRule>
    <cfRule type="containsText" dxfId="116" priority="4" operator="containsText" text="BAJA">
      <formula>NOT(ISERROR(SEARCH("BAJA",H8)))</formula>
    </cfRule>
    <cfRule type="containsText" dxfId="115" priority="5" operator="containsText" text="EXTREMA">
      <formula>NOT(ISERROR(SEARCH("EXTREMA",H8)))</formula>
    </cfRule>
    <cfRule type="containsText" dxfId="114" priority="6" operator="containsText" text="ALTA">
      <formula>NOT(ISERROR(SEARCH("ALTA",H8)))</formula>
    </cfRule>
    <cfRule type="containsText" dxfId="113" priority="7" operator="containsText" text="MODERADA">
      <formula>NOT(ISERROR(SEARCH("MODERADA",H8)))</formula>
    </cfRule>
  </conditionalFormatting>
  <conditionalFormatting sqref="AK8">
    <cfRule type="expression" dxfId="112" priority="16">
      <formula>$AK8="Extremo"</formula>
    </cfRule>
    <cfRule type="expression" dxfId="111" priority="17">
      <formula>$AK8="Alto"</formula>
    </cfRule>
    <cfRule type="expression" dxfId="110" priority="18">
      <formula>$AK8="Moderado"</formula>
    </cfRule>
    <cfRule type="containsText" dxfId="109" priority="33" operator="containsText" text="BAJA">
      <formula>NOT(ISERROR(SEARCH("BAJA",AK8)))</formula>
    </cfRule>
    <cfRule type="containsText" dxfId="108" priority="34" operator="containsText" text="EXTREMA">
      <formula>NOT(ISERROR(SEARCH("EXTREMA",AK8)))</formula>
    </cfRule>
    <cfRule type="containsText" dxfId="107" priority="35" operator="containsText" text="ALTA">
      <formula>NOT(ISERROR(SEARCH("ALTA",AK8)))</formula>
    </cfRule>
    <cfRule type="containsText" dxfId="106" priority="36" operator="containsText" text="MODERADA">
      <formula>NOT(ISERROR(SEARCH("MODERADA",AK8)))</formula>
    </cfRule>
  </conditionalFormatting>
  <conditionalFormatting sqref="AM8:AQ8">
    <cfRule type="expression" dxfId="105" priority="32">
      <formula>$AC8&lt;&gt;"Si"</formula>
    </cfRule>
  </conditionalFormatting>
  <dataValidations count="3">
    <dataValidation type="list" allowBlank="1" showInputMessage="1" showErrorMessage="1" sqref="I8" xr:uid="{C8B24932-D68D-4143-8F59-1348B8B878C6}">
      <formula1>TIPO_CONTROL</formula1>
    </dataValidation>
    <dataValidation type="list" allowBlank="1" showInputMessage="1" showErrorMessage="1" sqref="Z8 AD8" xr:uid="{319E842E-8030-4676-8506-93226BFFB14B}">
      <formula1>EJECUCIÓN</formula1>
    </dataValidation>
    <dataValidation type="list" allowBlank="1" showInputMessage="1" showErrorMessage="1" sqref="Q8:W8" xr:uid="{5F8EB288-86AA-43AE-924E-BE47838FBB5C}">
      <formula1>#REF!</formula1>
    </dataValidation>
  </dataValidations>
  <hyperlinks>
    <hyperlink ref="F7" location="'IMPACTO DE CORRUPCIÓN'!A1" display="IMPACTO" xr:uid="{D684E6EE-EDE2-4832-9644-5D17EA09EDDD}"/>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FA39F993-F24D-4870-9F40-AFC84EBDD5D5}">
          <x14:formula1>
            <xm:f>'Listas Nuevas'!$C$27:$C$29</xm:f>
          </x14:formula1>
          <xm:sqref>F8</xm:sqref>
        </x14:dataValidation>
        <x14:dataValidation type="list" allowBlank="1" showInputMessage="1" showErrorMessage="1" xr:uid="{3D1D8EAD-310F-447E-912D-CC4565D728A5}">
          <x14:formula1>
            <xm:f>'Listas Nuevas'!$L$12:$L$21</xm:f>
          </x14:formula1>
          <xm:sqref>D8</xm:sqref>
        </x14:dataValidation>
        <x14:dataValidation type="list" allowBlank="1" showInputMessage="1" showErrorMessage="1" xr:uid="{F9B7FF27-7AD9-40DC-8DA1-F5AD42528996}">
          <x14:formula1>
            <xm:f>'Listas Nuevas'!$AC$3:$AD$3</xm:f>
          </x14:formula1>
          <xm:sqref>AE8</xm:sqref>
        </x14:dataValidation>
        <x14:dataValidation type="list" allowBlank="1" showInputMessage="1" showErrorMessage="1" xr:uid="{C8C44A60-42A1-4A45-A0CE-E20FB7C8C022}">
          <x14:formula1>
            <xm:f>'Listas Nuevas'!$N$2:$N$6</xm:f>
          </x14:formula1>
          <xm:sqref>AH8</xm:sqref>
        </x14:dataValidation>
        <x14:dataValidation type="list" allowBlank="1" showInputMessage="1" showErrorMessage="1" xr:uid="{07715248-AA72-49FD-9509-4ABCCF29126B}">
          <x14:formula1>
            <xm:f>'Listas Nuevas'!$I$26:$I$28</xm:f>
          </x14:formula1>
          <xm:sqref>AL8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aed51c-b53d-46c9-8588-aa41a89b535a">
      <Terms xmlns="http://schemas.microsoft.com/office/infopath/2007/PartnerControls"/>
    </lcf76f155ced4ddcb4097134ff3c332f>
    <TaxCatchAll xmlns="d72b6ebf-4bd7-4f7e-9622-8d0e99f644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37F5471C07BE40AF83289C317FA591" ma:contentTypeVersion="11" ma:contentTypeDescription="Crear nuevo documento." ma:contentTypeScope="" ma:versionID="604e8a2d2aeebbc56f62bfa5a7b96733">
  <xsd:schema xmlns:xsd="http://www.w3.org/2001/XMLSchema" xmlns:xs="http://www.w3.org/2001/XMLSchema" xmlns:p="http://schemas.microsoft.com/office/2006/metadata/properties" xmlns:ns2="82aed51c-b53d-46c9-8588-aa41a89b535a" xmlns:ns3="d72b6ebf-4bd7-4f7e-9622-8d0e99f64428" targetNamespace="http://schemas.microsoft.com/office/2006/metadata/properties" ma:root="true" ma:fieldsID="e635051e17cf4463e25fe88f3b9c3391" ns2:_="" ns3:_="">
    <xsd:import namespace="82aed51c-b53d-46c9-8588-aa41a89b535a"/>
    <xsd:import namespace="d72b6ebf-4bd7-4f7e-9622-8d0e99f644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ed51c-b53d-46c9-8588-aa41a89b5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b6ebf-4bd7-4f7e-9622-8d0e99f644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b4d8073-6cbe-4aaa-9588-2a3a9b643a91}" ma:internalName="TaxCatchAll" ma:showField="CatchAllData" ma:web="d72b6ebf-4bd7-4f7e-9622-8d0e99f644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38739-1E8A-4410-9B23-B8049B2CC145}">
  <ds:schemaRefs>
    <ds:schemaRef ds:uri="http://schemas.microsoft.com/office/2006/metadata/properties"/>
    <ds:schemaRef ds:uri="http://schemas.microsoft.com/office/infopath/2007/PartnerControls"/>
    <ds:schemaRef ds:uri="9659c06f-c4d9-4e0b-83da-6242dbaf5cf8"/>
    <ds:schemaRef ds:uri="e7f8c098-243e-4e48-b454-4666030501ed"/>
    <ds:schemaRef ds:uri="61511cdc-537f-4472-a26b-d5dd665e198a"/>
    <ds:schemaRef ds:uri="9d4248eb-d2ff-4511-a95e-4ca877c1988c"/>
  </ds:schemaRefs>
</ds:datastoreItem>
</file>

<file path=customXml/itemProps2.xml><?xml version="1.0" encoding="utf-8"?>
<ds:datastoreItem xmlns:ds="http://schemas.openxmlformats.org/officeDocument/2006/customXml" ds:itemID="{BC11D664-B3E0-4636-AE5A-525F3A8E2540}"/>
</file>

<file path=customXml/itemProps3.xml><?xml version="1.0" encoding="utf-8"?>
<ds:datastoreItem xmlns:ds="http://schemas.openxmlformats.org/officeDocument/2006/customXml" ds:itemID="{44F7B2AE-C317-4306-B062-A9898B3A7A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27</vt:i4>
      </vt:variant>
    </vt:vector>
  </HeadingPairs>
  <TitlesOfParts>
    <vt:vector size="42" baseType="lpstr">
      <vt:lpstr>Prestación de Servicios Ciudada</vt:lpstr>
      <vt:lpstr>Mapa de Riesgos de Corrupción</vt:lpstr>
      <vt:lpstr>Gestión de Grupos de Interes </vt:lpstr>
      <vt:lpstr>Gestión de Talento Humano</vt:lpstr>
      <vt:lpstr>Gestión Contractual</vt:lpstr>
      <vt:lpstr>Gestión Jurídica </vt:lpstr>
      <vt:lpstr>Gestión Financiera </vt:lpstr>
      <vt:lpstr>Gestión Administrativa</vt:lpstr>
      <vt:lpstr>Gestión de proyectos de Ciencia</vt:lpstr>
      <vt:lpstr>Direccionamiento estratègico</vt:lpstr>
      <vt:lpstr>Articulación de servicios Ciuda</vt:lpstr>
      <vt:lpstr>Comunicación Estratégica</vt:lpstr>
      <vt:lpstr>Gestiòn TI</vt:lpstr>
      <vt:lpstr>Listas Nuevas</vt:lpstr>
      <vt:lpstr>Evalua Control</vt:lpstr>
      <vt:lpstr>APLICACIÓN</vt:lpstr>
      <vt:lpstr>'Articulación de servicios Ciuda'!Área_de_impresión</vt:lpstr>
      <vt:lpstr>'Comunicación Estratégica'!Área_de_impresión</vt:lpstr>
      <vt:lpstr>'Direccionamiento estratègico'!Área_de_impresión</vt:lpstr>
      <vt:lpstr>'Evalua Control'!Área_de_impresión</vt:lpstr>
      <vt:lpstr>'Gestión Administrativa'!Área_de_impresión</vt:lpstr>
      <vt:lpstr>'Gestión Contractual'!Área_de_impresión</vt:lpstr>
      <vt:lpstr>'Gestión de Grupos de Interes '!Área_de_impresión</vt:lpstr>
      <vt:lpstr>'Gestión de proyectos de Ciencia'!Área_de_impresión</vt:lpstr>
      <vt:lpstr>'Gestión de Talento Humano'!Área_de_impresión</vt:lpstr>
      <vt:lpstr>'Gestión Financiera '!Área_de_impresión</vt:lpstr>
      <vt:lpstr>'Gestión Jurídica '!Área_de_impresión</vt:lpstr>
      <vt:lpstr>'Gestiòn TI'!Área_de_impresión</vt:lpstr>
      <vt:lpstr>'Mapa de Riesgos de Corrupción'!Área_de_impresión</vt:lpstr>
      <vt:lpstr>'Prestación de Servicios Ciudada'!Área_de_impresión</vt:lpstr>
      <vt:lpstr>CID</vt:lpstr>
      <vt:lpstr>Contexto_Externo</vt:lpstr>
      <vt:lpstr>Contexto_Interno</vt:lpstr>
      <vt:lpstr>Contexto_Proceso</vt:lpstr>
      <vt:lpstr>CORRUPCIÓN</vt:lpstr>
      <vt:lpstr>EJECUCIÓN</vt:lpstr>
      <vt:lpstr>FRECUENCIA</vt:lpstr>
      <vt:lpstr>PROCESO</vt:lpstr>
      <vt:lpstr>Riesgo_de_Corrupción</vt:lpstr>
      <vt:lpstr>Riesgo_General</vt:lpstr>
      <vt:lpstr>TIPO_CONTROL</vt:lpstr>
      <vt:lpstr>TIPOLOGÍA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Ruiz</dc:creator>
  <cp:keywords/>
  <dc:description/>
  <cp:lastModifiedBy>Diana Rendon</cp:lastModifiedBy>
  <cp:revision/>
  <dcterms:created xsi:type="dcterms:W3CDTF">2013-05-31T16:35:43Z</dcterms:created>
  <dcterms:modified xsi:type="dcterms:W3CDTF">2026-02-11T01:56:23Z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0x010100A337F5471C07BE40AF83289C317FA591</vt:lpwstr>
  </property>
  <property fmtid="{D5CDD505-2E9C-101B-9397-08002B2CF9AE}" pid="3" name="MediaServiceImageTags">
    <vt:lpwstr/>
  </property>
</Properties>
</file>