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amendezsan001\Downloads\"/>
    </mc:Choice>
  </mc:AlternateContent>
  <xr:revisionPtr revIDLastSave="0" documentId="13_ncr:1_{5FB17A41-3B59-46EB-B5F6-57E4EFEA4435}" xr6:coauthVersionLast="47" xr6:coauthVersionMax="47" xr10:uidLastSave="{00000000-0000-0000-0000-000000000000}"/>
  <bookViews>
    <workbookView xWindow="-110" yWindow="-110" windowWidth="19420" windowHeight="10300" firstSheet="2" activeTab="5" xr2:uid="{00000000-000D-0000-FFFF-FFFF00000000}"/>
  </bookViews>
  <sheets>
    <sheet name="Ambiente de Control" sheetId="24" r:id="rId1"/>
    <sheet name="Evaluación de riesgos" sheetId="18" r:id="rId2"/>
    <sheet name="Actividades de control" sheetId="17" r:id="rId3"/>
    <sheet name="Info y Comunicación" sheetId="19" r:id="rId4"/>
    <sheet name="Actividades de Monitoreo" sheetId="20" r:id="rId5"/>
    <sheet name="Conclusiones" sheetId="26" r:id="rId6"/>
    <sheet name="Hoja1" sheetId="28"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0">#REF!</definedName>
    <definedName name="\BD">#REF!</definedName>
    <definedName name="\BJ">#REF!</definedName>
    <definedName name="\BP">#REF!</definedName>
    <definedName name="\c">[1]BDATOS!#REF!</definedName>
    <definedName name="\CA">#REF!</definedName>
    <definedName name="\i">#REF!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2" hidden="1">'Actividades de control'!$C$1:$C$122</definedName>
    <definedName name="_xlnm._FilterDatabase" localSheetId="1" hidden="1">'Evaluación de riesgos'!$C$5:$C$160</definedName>
    <definedName name="_xlnm._FilterDatabase" localSheetId="3" hidden="1">'Info y Comunicación'!$C$1:$C$138</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'[4]B.BTA.S.VALORES'!#REF!</definedName>
    <definedName name="_Sort" hidden="1">#REF!</definedName>
    <definedName name="A">[5]oficial!$A$1:$H$160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'[6]Oper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[1]BDATOS!#REF!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[1]BDATOS!#REF!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[1]BDATOS!#REF!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_xlnm.Print_Area">#REF!</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SUMIF([7]DATA2!XFB$1:XFB$65536,[8]Octubre!$C1,[7]DATA2!A$1:A$65536)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'[6]Estado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hidden="1">{#N/A,#N/A,FALSE,"ANEXO1";"ACTIVO",#N/A,FALSE,"ANEXO1";"PASIVO",#N/A,FALSE,"ANEXO1";"G Y P",#N/A,FALSE,"ANEXO1"}</definedName>
    <definedName name="ws" hidden="1">{"'Sheet1'!$A$1:$F$179"}</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4" l="1"/>
  <c r="B54" i="28"/>
  <c r="B53" i="28"/>
  <c r="B19" i="28"/>
  <c r="K127" i="20"/>
  <c r="L127" i="20" s="1"/>
  <c r="K119" i="20"/>
  <c r="L119" i="20" s="1"/>
  <c r="K111" i="20"/>
  <c r="L111" i="20" s="1"/>
  <c r="K103" i="20"/>
  <c r="L103" i="20" s="1"/>
  <c r="K95" i="20"/>
  <c r="L95" i="20" s="1"/>
  <c r="K87" i="20"/>
  <c r="L87" i="20" s="1"/>
  <c r="K79" i="20"/>
  <c r="L79" i="20" s="1"/>
  <c r="K71" i="20"/>
  <c r="L71" i="20" s="1"/>
  <c r="K63" i="20"/>
  <c r="L63" i="20" s="1"/>
  <c r="K52" i="20"/>
  <c r="L52" i="20" s="1"/>
  <c r="K44" i="20"/>
  <c r="L44" i="20" s="1"/>
  <c r="K36" i="20"/>
  <c r="L36" i="20" s="1"/>
  <c r="K28" i="20"/>
  <c r="L28" i="20" s="1"/>
  <c r="K20" i="20"/>
  <c r="L20" i="20" s="1"/>
  <c r="K131" i="19"/>
  <c r="L131" i="19" s="1"/>
  <c r="K123" i="19"/>
  <c r="L123" i="19" s="1"/>
  <c r="K115" i="19"/>
  <c r="L115" i="19" s="1"/>
  <c r="K107" i="19"/>
  <c r="L107" i="19" s="1"/>
  <c r="K99" i="19"/>
  <c r="L99" i="19" s="1"/>
  <c r="K91" i="19"/>
  <c r="L91" i="19" s="1"/>
  <c r="K79" i="19"/>
  <c r="L79" i="19" s="1"/>
  <c r="K71" i="19"/>
  <c r="L71" i="19" s="1"/>
  <c r="K63" i="19"/>
  <c r="L63" i="19" s="1"/>
  <c r="K55" i="19"/>
  <c r="L55" i="19" s="1"/>
  <c r="K43" i="19"/>
  <c r="L43" i="19" s="1"/>
  <c r="K35" i="19"/>
  <c r="L35" i="19" s="1"/>
  <c r="K27" i="19"/>
  <c r="L27" i="19" s="1"/>
  <c r="K19" i="19"/>
  <c r="L19" i="19" s="1"/>
  <c r="K115" i="17"/>
  <c r="K107" i="17"/>
  <c r="L107" i="17" s="1"/>
  <c r="K99" i="17"/>
  <c r="K91" i="17"/>
  <c r="K83" i="17"/>
  <c r="L83" i="17" s="1"/>
  <c r="K72" i="17"/>
  <c r="L72" i="17" s="1"/>
  <c r="K64" i="17"/>
  <c r="L64" i="17" s="1"/>
  <c r="K56" i="17"/>
  <c r="L56" i="17" s="1"/>
  <c r="K48" i="17"/>
  <c r="L48" i="17" s="1"/>
  <c r="K37" i="17"/>
  <c r="K29" i="17"/>
  <c r="L29" i="17" s="1"/>
  <c r="L99" i="17"/>
  <c r="L91" i="17"/>
  <c r="L37" i="17"/>
  <c r="K21" i="17"/>
  <c r="L21" i="17" s="1"/>
  <c r="K153" i="18"/>
  <c r="L153" i="18" s="1"/>
  <c r="N153" i="18" s="1"/>
  <c r="K145" i="18"/>
  <c r="L145" i="18" s="1"/>
  <c r="N145" i="18" s="1"/>
  <c r="K137" i="18"/>
  <c r="L137" i="18" s="1"/>
  <c r="N137" i="18" s="1"/>
  <c r="K129" i="18"/>
  <c r="L129" i="18" s="1"/>
  <c r="N129" i="18" s="1"/>
  <c r="K121" i="18"/>
  <c r="K110" i="18"/>
  <c r="L110" i="18" s="1"/>
  <c r="N110" i="18" s="1"/>
  <c r="K102" i="18"/>
  <c r="K94" i="18"/>
  <c r="K86" i="18"/>
  <c r="K75" i="18"/>
  <c r="L75" i="18" s="1"/>
  <c r="N75" i="18" s="1"/>
  <c r="K67" i="18"/>
  <c r="K59" i="18"/>
  <c r="L59" i="18" s="1"/>
  <c r="N59" i="18" s="1"/>
  <c r="K51" i="18"/>
  <c r="K43" i="18"/>
  <c r="K32" i="18"/>
  <c r="L32" i="18" s="1"/>
  <c r="N32" i="18" s="1"/>
  <c r="K24" i="18"/>
  <c r="L24" i="18" s="1"/>
  <c r="N24" i="18" s="1"/>
  <c r="L102" i="18"/>
  <c r="N102" i="18" s="1"/>
  <c r="L94" i="18"/>
  <c r="N94" i="18" s="1"/>
  <c r="L86" i="18"/>
  <c r="N86" i="18" s="1"/>
  <c r="L67" i="18"/>
  <c r="N67" i="18" s="1"/>
  <c r="L51" i="18"/>
  <c r="N51" i="18" s="1"/>
  <c r="L43" i="18"/>
  <c r="N43" i="18" s="1"/>
  <c r="K16" i="18"/>
  <c r="L16" i="18" s="1"/>
  <c r="N16" i="18" s="1"/>
  <c r="K228" i="24"/>
  <c r="L228" i="24" s="1"/>
  <c r="N228" i="24" s="1"/>
  <c r="K220" i="24"/>
  <c r="L220" i="24" s="1"/>
  <c r="N220" i="24" s="1"/>
  <c r="K212" i="24"/>
  <c r="L212" i="24" s="1"/>
  <c r="N212" i="24" s="1"/>
  <c r="K204" i="24"/>
  <c r="L204" i="24" s="1"/>
  <c r="N204" i="24" s="1"/>
  <c r="K196" i="24"/>
  <c r="L196" i="24" s="1"/>
  <c r="N196" i="24" s="1"/>
  <c r="K188" i="24"/>
  <c r="L188" i="24" s="1"/>
  <c r="N188" i="24" s="1"/>
  <c r="K177" i="24"/>
  <c r="L177" i="24" s="1"/>
  <c r="N177" i="24" s="1"/>
  <c r="K169" i="24"/>
  <c r="L169" i="24" s="1"/>
  <c r="N169" i="24" s="1"/>
  <c r="K161" i="24"/>
  <c r="L161" i="24" s="1"/>
  <c r="N161" i="24" s="1"/>
  <c r="K153" i="24"/>
  <c r="L153" i="24" s="1"/>
  <c r="N153" i="24" s="1"/>
  <c r="K145" i="24"/>
  <c r="L145" i="24" s="1"/>
  <c r="N145" i="24" s="1"/>
  <c r="K137" i="24"/>
  <c r="L137" i="24" s="1"/>
  <c r="N137" i="24" s="1"/>
  <c r="K129" i="24"/>
  <c r="L129" i="24" s="1"/>
  <c r="N129" i="24" s="1"/>
  <c r="K118" i="24"/>
  <c r="L118" i="24" s="1"/>
  <c r="N118" i="24" s="1"/>
  <c r="K110" i="24"/>
  <c r="L110" i="24" s="1"/>
  <c r="N110" i="24" s="1"/>
  <c r="K102" i="24"/>
  <c r="L102" i="24" s="1"/>
  <c r="N102" i="24" s="1"/>
  <c r="K91" i="24"/>
  <c r="L91" i="24" s="1"/>
  <c r="N91" i="24" s="1"/>
  <c r="K83" i="24"/>
  <c r="L83" i="24" s="1"/>
  <c r="N83" i="24" s="1"/>
  <c r="K75" i="24"/>
  <c r="L75" i="24" s="1"/>
  <c r="N75" i="24" s="1"/>
  <c r="K64" i="24"/>
  <c r="L64" i="24" s="1"/>
  <c r="N64" i="24" s="1"/>
  <c r="K56" i="24"/>
  <c r="L56" i="24" s="1"/>
  <c r="N56" i="24" s="1"/>
  <c r="K48" i="24"/>
  <c r="L48" i="24" s="1"/>
  <c r="N48" i="24" s="1"/>
  <c r="K40" i="24"/>
  <c r="L40" i="24" s="1"/>
  <c r="N40" i="24" s="1"/>
  <c r="K32" i="24"/>
  <c r="L32" i="24" s="1"/>
  <c r="N32" i="24" s="1"/>
  <c r="K24" i="24"/>
  <c r="B6" i="28" l="1"/>
  <c r="B81" i="28" l="1"/>
  <c r="B82" i="28"/>
  <c r="B119" i="20"/>
  <c r="B111" i="20"/>
  <c r="B107" i="17"/>
  <c r="B99" i="17"/>
  <c r="B169" i="24"/>
  <c r="B56" i="24"/>
  <c r="B32" i="24"/>
  <c r="L115" i="17"/>
  <c r="L121" i="18"/>
  <c r="N121" i="18" s="1"/>
  <c r="K2" i="28" l="1"/>
  <c r="L2" i="28"/>
  <c r="N99" i="17"/>
  <c r="N107" i="17"/>
  <c r="N111" i="20"/>
  <c r="N119" i="20"/>
  <c r="G2" i="28"/>
  <c r="M2" i="28" l="1"/>
  <c r="N127" i="20"/>
  <c r="N103" i="20"/>
  <c r="N95" i="20"/>
  <c r="N87" i="20"/>
  <c r="N79" i="20"/>
  <c r="N71" i="20"/>
  <c r="N63" i="20"/>
  <c r="N52" i="20"/>
  <c r="N44" i="20"/>
  <c r="N36" i="20"/>
  <c r="N28" i="20"/>
  <c r="N20" i="20"/>
  <c r="N131" i="19"/>
  <c r="N123" i="19"/>
  <c r="N115" i="19"/>
  <c r="N107" i="19"/>
  <c r="N99" i="19"/>
  <c r="N91" i="19"/>
  <c r="N79" i="19"/>
  <c r="N71" i="19"/>
  <c r="N63" i="19"/>
  <c r="N55" i="19"/>
  <c r="N43" i="19"/>
  <c r="N35" i="19"/>
  <c r="N27" i="19"/>
  <c r="N115" i="17"/>
  <c r="N91" i="17"/>
  <c r="N83" i="17"/>
  <c r="N72" i="17"/>
  <c r="N64" i="17"/>
  <c r="N56" i="17"/>
  <c r="N48" i="17"/>
  <c r="N37" i="17"/>
  <c r="N29" i="17"/>
  <c r="N21" i="17"/>
  <c r="B52" i="20" l="1"/>
  <c r="B44" i="20"/>
  <c r="B115" i="17" l="1"/>
  <c r="B91" i="17"/>
  <c r="B44" i="28"/>
  <c r="B45" i="28"/>
  <c r="B46" i="28"/>
  <c r="B47" i="28"/>
  <c r="B48" i="28"/>
  <c r="B49" i="28"/>
  <c r="B50" i="28"/>
  <c r="B51" i="28"/>
  <c r="B52"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43" i="28"/>
  <c r="B127" i="20"/>
  <c r="B103" i="20"/>
  <c r="B95" i="20"/>
  <c r="B87" i="20"/>
  <c r="B79" i="20"/>
  <c r="B71" i="20"/>
  <c r="B63" i="20"/>
  <c r="B36" i="20"/>
  <c r="B28" i="20"/>
  <c r="B20" i="20"/>
  <c r="B131" i="19"/>
  <c r="B123" i="19"/>
  <c r="B115" i="19"/>
  <c r="B107" i="19"/>
  <c r="B99" i="19"/>
  <c r="B91" i="19"/>
  <c r="B79" i="19"/>
  <c r="B71" i="19"/>
  <c r="B63" i="19"/>
  <c r="B55" i="19"/>
  <c r="B43" i="19"/>
  <c r="B35" i="19"/>
  <c r="B27" i="19"/>
  <c r="B19" i="19"/>
  <c r="B83" i="17"/>
  <c r="B72" i="17"/>
  <c r="B64" i="17"/>
  <c r="B56" i="17"/>
  <c r="B48" i="17"/>
  <c r="B37" i="17"/>
  <c r="B29" i="17"/>
  <c r="B21" i="17"/>
  <c r="B26" i="28"/>
  <c r="B27" i="28"/>
  <c r="B28" i="28"/>
  <c r="B29" i="28"/>
  <c r="B30" i="28"/>
  <c r="B31" i="28"/>
  <c r="B32" i="28"/>
  <c r="B33" i="28"/>
  <c r="B34" i="28"/>
  <c r="B35" i="28"/>
  <c r="B36" i="28"/>
  <c r="B37" i="28"/>
  <c r="B38" i="28"/>
  <c r="B39" i="28"/>
  <c r="B40" i="28"/>
  <c r="B41" i="28"/>
  <c r="B42" i="28"/>
  <c r="B153" i="18"/>
  <c r="B145" i="18"/>
  <c r="B137" i="18"/>
  <c r="B129" i="18"/>
  <c r="B121" i="18"/>
  <c r="B110" i="18"/>
  <c r="B102" i="18"/>
  <c r="B94" i="18"/>
  <c r="B86" i="18"/>
  <c r="B75" i="18"/>
  <c r="B67" i="18"/>
  <c r="B59" i="18"/>
  <c r="B51" i="18"/>
  <c r="B43" i="18"/>
  <c r="B32" i="18"/>
  <c r="B24" i="18"/>
  <c r="B16" i="18"/>
  <c r="K42" i="28" l="1"/>
  <c r="K41" i="28"/>
  <c r="K40" i="28"/>
  <c r="K39" i="28"/>
  <c r="K38" i="28"/>
  <c r="K37" i="28"/>
  <c r="K36" i="28"/>
  <c r="K35" i="28"/>
  <c r="K34" i="28"/>
  <c r="K33" i="28"/>
  <c r="K32" i="28"/>
  <c r="K31" i="28"/>
  <c r="K30" i="28"/>
  <c r="K29" i="28"/>
  <c r="K28" i="28"/>
  <c r="K27" i="28"/>
  <c r="K26" i="28"/>
  <c r="L42" i="28"/>
  <c r="L41" i="28"/>
  <c r="L40" i="28"/>
  <c r="L39" i="28"/>
  <c r="L38" i="28"/>
  <c r="L37" i="28"/>
  <c r="L36" i="28"/>
  <c r="L35" i="28"/>
  <c r="L34" i="28"/>
  <c r="L33" i="28"/>
  <c r="L32" i="28"/>
  <c r="L31" i="28"/>
  <c r="L30" i="28"/>
  <c r="L29" i="28"/>
  <c r="L28" i="28"/>
  <c r="L27" i="28"/>
  <c r="L26" i="28"/>
  <c r="L54" i="28"/>
  <c r="L53" i="28"/>
  <c r="L52" i="28"/>
  <c r="L51" i="28"/>
  <c r="L50" i="28"/>
  <c r="L49" i="28"/>
  <c r="L48" i="28"/>
  <c r="L47" i="28"/>
  <c r="L46" i="28"/>
  <c r="L45" i="28"/>
  <c r="L44" i="28"/>
  <c r="L43" i="28"/>
  <c r="K54" i="28"/>
  <c r="K53" i="28"/>
  <c r="K52" i="28"/>
  <c r="K51" i="28"/>
  <c r="K50" i="28"/>
  <c r="K49" i="28"/>
  <c r="K48" i="28"/>
  <c r="K47" i="28"/>
  <c r="K46" i="28"/>
  <c r="K45" i="28"/>
  <c r="K44" i="28"/>
  <c r="K43" i="28"/>
  <c r="C54" i="28"/>
  <c r="E54" i="28"/>
  <c r="F54" i="28"/>
  <c r="G54" i="28"/>
  <c r="C53" i="28"/>
  <c r="E53" i="28"/>
  <c r="F53" i="28"/>
  <c r="G53" i="28"/>
  <c r="L68" i="28"/>
  <c r="L67" i="28"/>
  <c r="L66" i="28"/>
  <c r="L65" i="28"/>
  <c r="L64" i="28"/>
  <c r="L63" i="28"/>
  <c r="L62" i="28"/>
  <c r="L61" i="28"/>
  <c r="L60" i="28"/>
  <c r="L59" i="28"/>
  <c r="L58" i="28"/>
  <c r="L57" i="28"/>
  <c r="L56" i="28"/>
  <c r="L55" i="28"/>
  <c r="K68" i="28"/>
  <c r="K67" i="28"/>
  <c r="K66" i="28"/>
  <c r="K65" i="28"/>
  <c r="K64" i="28"/>
  <c r="K63" i="28"/>
  <c r="K62" i="28"/>
  <c r="K61" i="28"/>
  <c r="K60" i="28"/>
  <c r="K59" i="28"/>
  <c r="K58" i="28"/>
  <c r="K57" i="28"/>
  <c r="K56" i="28"/>
  <c r="K55" i="28"/>
  <c r="L82" i="28"/>
  <c r="L81" i="28"/>
  <c r="L80" i="28"/>
  <c r="L79" i="28"/>
  <c r="L78" i="28"/>
  <c r="L77" i="28"/>
  <c r="L76" i="28"/>
  <c r="L75" i="28"/>
  <c r="L74" i="28"/>
  <c r="L73" i="28"/>
  <c r="L72" i="28"/>
  <c r="L71" i="28"/>
  <c r="L70" i="28"/>
  <c r="L69" i="28"/>
  <c r="K82" i="28"/>
  <c r="K81" i="28"/>
  <c r="K80" i="28"/>
  <c r="K79" i="28"/>
  <c r="K78" i="28"/>
  <c r="K77" i="28"/>
  <c r="K76" i="28"/>
  <c r="K75" i="28"/>
  <c r="K74" i="28"/>
  <c r="K73" i="28"/>
  <c r="K72" i="28"/>
  <c r="K71" i="28"/>
  <c r="K70" i="28"/>
  <c r="K69" i="28"/>
  <c r="G33" i="28"/>
  <c r="G41" i="28"/>
  <c r="F30" i="28"/>
  <c r="F38" i="28"/>
  <c r="G35" i="28"/>
  <c r="F32" i="28"/>
  <c r="G29" i="28"/>
  <c r="F26" i="28"/>
  <c r="G32" i="28"/>
  <c r="F37" i="28"/>
  <c r="G34" i="28"/>
  <c r="G42" i="28"/>
  <c r="F31" i="28"/>
  <c r="F39" i="28"/>
  <c r="F40" i="28"/>
  <c r="F42" i="28"/>
  <c r="F28" i="28"/>
  <c r="F29" i="28"/>
  <c r="G27" i="28"/>
  <c r="G28" i="28"/>
  <c r="G36" i="28"/>
  <c r="F33" i="28"/>
  <c r="F41" i="28"/>
  <c r="G37" i="28"/>
  <c r="F34" i="28"/>
  <c r="G31" i="28"/>
  <c r="F36" i="28"/>
  <c r="G30" i="28"/>
  <c r="G38" i="28"/>
  <c r="F27" i="28"/>
  <c r="F35" i="28"/>
  <c r="G39" i="28"/>
  <c r="G40" i="28"/>
  <c r="G82" i="28"/>
  <c r="G74" i="28"/>
  <c r="F71" i="28"/>
  <c r="F79" i="28"/>
  <c r="F81" i="28"/>
  <c r="F69" i="28"/>
  <c r="G75" i="28"/>
  <c r="G81" i="28"/>
  <c r="G73" i="28"/>
  <c r="F72" i="28"/>
  <c r="F80" i="28"/>
  <c r="F73" i="28"/>
  <c r="F75" i="28"/>
  <c r="F77" i="28"/>
  <c r="F78" i="28"/>
  <c r="G80" i="28"/>
  <c r="G72" i="28"/>
  <c r="G79" i="28"/>
  <c r="G70" i="28"/>
  <c r="F74" i="28"/>
  <c r="F82" i="28"/>
  <c r="G78" i="28"/>
  <c r="G69" i="28"/>
  <c r="G76" i="28"/>
  <c r="F70" i="28"/>
  <c r="G77" i="28"/>
  <c r="G71" i="28"/>
  <c r="F76" i="28"/>
  <c r="E81" i="28"/>
  <c r="C79" i="28"/>
  <c r="E82" i="28"/>
  <c r="C80" i="28"/>
  <c r="C81" i="28"/>
  <c r="C82" i="28"/>
  <c r="C75" i="28"/>
  <c r="C76" i="28"/>
  <c r="C77" i="28"/>
  <c r="C78" i="28"/>
  <c r="C51" i="28"/>
  <c r="G44" i="28"/>
  <c r="G52" i="28"/>
  <c r="F49" i="28"/>
  <c r="F43" i="28"/>
  <c r="G45" i="28"/>
  <c r="G43" i="28"/>
  <c r="F50" i="28"/>
  <c r="F51" i="28"/>
  <c r="F45" i="28"/>
  <c r="G50" i="28"/>
  <c r="G51" i="28"/>
  <c r="G46" i="28"/>
  <c r="G47" i="28"/>
  <c r="F44" i="28"/>
  <c r="F52" i="28"/>
  <c r="G48" i="28"/>
  <c r="F48" i="28"/>
  <c r="G49" i="28"/>
  <c r="F46" i="28"/>
  <c r="F47" i="28"/>
  <c r="G62" i="28"/>
  <c r="F59" i="28"/>
  <c r="F67" i="28"/>
  <c r="F55" i="28"/>
  <c r="G68" i="28"/>
  <c r="F65" i="28"/>
  <c r="F58" i="28"/>
  <c r="G63" i="28"/>
  <c r="F60" i="28"/>
  <c r="F68" i="28"/>
  <c r="F61" i="28"/>
  <c r="G56" i="28"/>
  <c r="G64" i="28"/>
  <c r="G57" i="28"/>
  <c r="G65" i="28"/>
  <c r="F62" i="28"/>
  <c r="G58" i="28"/>
  <c r="G66" i="28"/>
  <c r="F63" i="28"/>
  <c r="F57" i="28"/>
  <c r="G59" i="28"/>
  <c r="G67" i="28"/>
  <c r="F56" i="28"/>
  <c r="F64" i="28"/>
  <c r="G60" i="28"/>
  <c r="G61" i="28"/>
  <c r="F66" i="28"/>
  <c r="C74" i="28"/>
  <c r="C34" i="28"/>
  <c r="C30" i="28"/>
  <c r="E29" i="28"/>
  <c r="E33" i="28"/>
  <c r="E37" i="28"/>
  <c r="E41" i="28"/>
  <c r="E30" i="28"/>
  <c r="E34" i="28"/>
  <c r="E38" i="28"/>
  <c r="E42" i="28"/>
  <c r="E27" i="28"/>
  <c r="E31" i="28"/>
  <c r="E35" i="28"/>
  <c r="E39" i="28"/>
  <c r="E26" i="28"/>
  <c r="E28" i="28"/>
  <c r="E32" i="28"/>
  <c r="E36" i="28"/>
  <c r="E40" i="28"/>
  <c r="E72" i="28"/>
  <c r="E76" i="28"/>
  <c r="E80" i="28"/>
  <c r="E73" i="28"/>
  <c r="E77" i="28"/>
  <c r="E69" i="28"/>
  <c r="C70" i="28"/>
  <c r="C69" i="28"/>
  <c r="C73" i="28"/>
  <c r="E70" i="28"/>
  <c r="E74" i="28"/>
  <c r="E78" i="28"/>
  <c r="C71" i="28"/>
  <c r="E71" i="28"/>
  <c r="E75" i="28"/>
  <c r="E79" i="28"/>
  <c r="C72" i="28"/>
  <c r="C41" i="28"/>
  <c r="C37" i="28"/>
  <c r="C33" i="28"/>
  <c r="C29" i="28"/>
  <c r="C50" i="28"/>
  <c r="C46" i="28"/>
  <c r="C42" i="28"/>
  <c r="C38" i="28"/>
  <c r="C43" i="28"/>
  <c r="C47" i="28"/>
  <c r="C40" i="28"/>
  <c r="C36" i="28"/>
  <c r="C32" i="28"/>
  <c r="C28" i="28"/>
  <c r="C49" i="28"/>
  <c r="C45" i="28"/>
  <c r="E44" i="28"/>
  <c r="E48" i="28"/>
  <c r="E52" i="28"/>
  <c r="E45" i="28"/>
  <c r="E49" i="28"/>
  <c r="E43" i="28"/>
  <c r="E46" i="28"/>
  <c r="E50" i="28"/>
  <c r="E47" i="28"/>
  <c r="E51" i="28"/>
  <c r="E58" i="28"/>
  <c r="E62" i="28"/>
  <c r="E66" i="28"/>
  <c r="E59" i="28"/>
  <c r="E63" i="28"/>
  <c r="E67" i="28"/>
  <c r="C59" i="28"/>
  <c r="C63" i="28"/>
  <c r="C62" i="28"/>
  <c r="E56" i="28"/>
  <c r="E60" i="28"/>
  <c r="E64" i="28"/>
  <c r="E68" i="28"/>
  <c r="C56" i="28"/>
  <c r="C60" i="28"/>
  <c r="C64" i="28"/>
  <c r="E57" i="28"/>
  <c r="E61" i="28"/>
  <c r="E65" i="28"/>
  <c r="E55" i="28"/>
  <c r="C57" i="28"/>
  <c r="C61" i="28"/>
  <c r="C65" i="28"/>
  <c r="C58" i="28"/>
  <c r="C55" i="28"/>
  <c r="C26" i="28"/>
  <c r="C39" i="28"/>
  <c r="C35" i="28"/>
  <c r="C31" i="28"/>
  <c r="C27" i="28"/>
  <c r="C48" i="28"/>
  <c r="C44" i="28"/>
  <c r="C52" i="28"/>
  <c r="C68" i="28"/>
  <c r="C67" i="28"/>
  <c r="C66" i="28"/>
  <c r="B3" i="28"/>
  <c r="B4" i="28"/>
  <c r="B5" i="28"/>
  <c r="B7" i="28"/>
  <c r="B8" i="28"/>
  <c r="B9" i="28"/>
  <c r="B10" i="28"/>
  <c r="B11" i="28"/>
  <c r="B12" i="28"/>
  <c r="B13" i="28"/>
  <c r="B14" i="28"/>
  <c r="B15" i="28"/>
  <c r="B16" i="28"/>
  <c r="B17" i="28"/>
  <c r="B18" i="28"/>
  <c r="B20" i="28"/>
  <c r="B21" i="28"/>
  <c r="B22" i="28"/>
  <c r="B23" i="28"/>
  <c r="B24" i="28"/>
  <c r="B25" i="28"/>
  <c r="B2" i="28"/>
  <c r="M62" i="28" l="1"/>
  <c r="M43" i="28"/>
  <c r="M51" i="28"/>
  <c r="M48" i="28"/>
  <c r="M46" i="28"/>
  <c r="M44" i="28"/>
  <c r="M54" i="28"/>
  <c r="N52" i="28" s="1"/>
  <c r="M47" i="28"/>
  <c r="M52" i="28"/>
  <c r="M61" i="28"/>
  <c r="M65" i="28"/>
  <c r="M66" i="28"/>
  <c r="M58" i="28"/>
  <c r="M71" i="28"/>
  <c r="M75" i="28"/>
  <c r="M79" i="28"/>
  <c r="M72" i="28"/>
  <c r="M76" i="28"/>
  <c r="M80" i="28"/>
  <c r="M45" i="28"/>
  <c r="M50" i="28"/>
  <c r="M49" i="28"/>
  <c r="M53" i="28"/>
  <c r="M56" i="28"/>
  <c r="M60" i="28"/>
  <c r="M64" i="28"/>
  <c r="M68" i="28"/>
  <c r="M69" i="28"/>
  <c r="M73" i="28"/>
  <c r="M77" i="28"/>
  <c r="M81" i="28"/>
  <c r="M70" i="28"/>
  <c r="M74" i="28"/>
  <c r="M78" i="28"/>
  <c r="M82" i="28"/>
  <c r="M57" i="28"/>
  <c r="M55" i="28"/>
  <c r="M59" i="28"/>
  <c r="M63" i="28"/>
  <c r="M67" i="28"/>
  <c r="M26" i="28"/>
  <c r="M27" i="28"/>
  <c r="M28" i="28"/>
  <c r="M29" i="28"/>
  <c r="M30" i="28"/>
  <c r="M31" i="28"/>
  <c r="M32" i="28"/>
  <c r="M33" i="28"/>
  <c r="M34" i="28"/>
  <c r="M35" i="28"/>
  <c r="M36" i="28"/>
  <c r="M37" i="28"/>
  <c r="M38" i="28"/>
  <c r="M39" i="28"/>
  <c r="M40" i="28"/>
  <c r="M41" i="28"/>
  <c r="M42" i="28"/>
  <c r="B228" i="24"/>
  <c r="B220" i="24"/>
  <c r="B212" i="24"/>
  <c r="B204" i="24"/>
  <c r="B196" i="24"/>
  <c r="B188" i="24"/>
  <c r="B177" i="24"/>
  <c r="B161" i="24"/>
  <c r="B153" i="24"/>
  <c r="B145" i="24"/>
  <c r="B137" i="24"/>
  <c r="B129" i="24"/>
  <c r="B118" i="24"/>
  <c r="B110" i="24"/>
  <c r="B102" i="24"/>
  <c r="B91" i="24"/>
  <c r="B83" i="24"/>
  <c r="B75" i="24"/>
  <c r="B64" i="24"/>
  <c r="B48" i="24"/>
  <c r="B40" i="24"/>
  <c r="N55" i="28" l="1"/>
  <c r="L19" i="28"/>
  <c r="L10" i="28"/>
  <c r="K20" i="28"/>
  <c r="F19" i="28"/>
  <c r="L13" i="28"/>
  <c r="K4" i="28"/>
  <c r="K5" i="28"/>
  <c r="L20" i="28"/>
  <c r="E19" i="28"/>
  <c r="L21" i="28"/>
  <c r="C19" i="28"/>
  <c r="K7" i="28"/>
  <c r="K15" i="28"/>
  <c r="K23" i="28"/>
  <c r="L6" i="28"/>
  <c r="L14" i="28"/>
  <c r="L22" i="28"/>
  <c r="L3" i="28"/>
  <c r="K13" i="28"/>
  <c r="L4" i="28"/>
  <c r="K6" i="28"/>
  <c r="L5" i="28"/>
  <c r="K8" i="28"/>
  <c r="K16" i="28"/>
  <c r="K24" i="28"/>
  <c r="L7" i="28"/>
  <c r="L15" i="28"/>
  <c r="L23" i="28"/>
  <c r="K11" i="28"/>
  <c r="K12" i="28"/>
  <c r="K21" i="28"/>
  <c r="K22" i="28"/>
  <c r="K9" i="28"/>
  <c r="K17" i="28"/>
  <c r="K25" i="28"/>
  <c r="L8" i="28"/>
  <c r="L16" i="28"/>
  <c r="L24" i="28"/>
  <c r="K19" i="28"/>
  <c r="G19" i="28"/>
  <c r="L11" i="28"/>
  <c r="L12" i="28"/>
  <c r="K14" i="28"/>
  <c r="K3" i="28"/>
  <c r="K10" i="28"/>
  <c r="K18" i="28"/>
  <c r="L9" i="28"/>
  <c r="L17" i="28"/>
  <c r="L25" i="28"/>
  <c r="L18" i="28"/>
  <c r="N53" i="28"/>
  <c r="N54" i="28"/>
  <c r="N49" i="28"/>
  <c r="N47" i="28"/>
  <c r="N46" i="28"/>
  <c r="N48" i="28"/>
  <c r="E6" i="28"/>
  <c r="C6" i="28"/>
  <c r="F6" i="28"/>
  <c r="G6" i="28"/>
  <c r="N44" i="28"/>
  <c r="N26" i="28"/>
  <c r="N34" i="28"/>
  <c r="N42" i="28"/>
  <c r="N27" i="28"/>
  <c r="N35" i="28"/>
  <c r="N40" i="28"/>
  <c r="N28" i="28"/>
  <c r="N36" i="28"/>
  <c r="N29" i="28"/>
  <c r="N37" i="28"/>
  <c r="N30" i="28"/>
  <c r="N38" i="28"/>
  <c r="N32" i="28"/>
  <c r="N31" i="28"/>
  <c r="N39" i="28"/>
  <c r="N33" i="28"/>
  <c r="N41" i="28"/>
  <c r="N51" i="28"/>
  <c r="N43" i="28"/>
  <c r="N50" i="28"/>
  <c r="N76" i="28"/>
  <c r="N75" i="28"/>
  <c r="N69" i="28"/>
  <c r="N77" i="28"/>
  <c r="N82" i="28"/>
  <c r="N70" i="28"/>
  <c r="N78" i="28"/>
  <c r="N71" i="28"/>
  <c r="N79" i="28"/>
  <c r="N72" i="28"/>
  <c r="N80" i="28"/>
  <c r="N74" i="28"/>
  <c r="N73" i="28"/>
  <c r="N81" i="28"/>
  <c r="N45" i="28"/>
  <c r="N60" i="28"/>
  <c r="N68" i="28"/>
  <c r="N61" i="28"/>
  <c r="N62" i="28"/>
  <c r="N63" i="28"/>
  <c r="N66" i="28"/>
  <c r="N67" i="28"/>
  <c r="N56" i="28"/>
  <c r="N64" i="28"/>
  <c r="N57" i="28"/>
  <c r="N65" i="28"/>
  <c r="N58" i="28"/>
  <c r="N59" i="28"/>
  <c r="G10" i="28"/>
  <c r="G23" i="28"/>
  <c r="F7" i="28"/>
  <c r="F20" i="28"/>
  <c r="G25" i="28"/>
  <c r="G11" i="28"/>
  <c r="G24" i="28"/>
  <c r="F8" i="28"/>
  <c r="F21" i="28"/>
  <c r="G15" i="28"/>
  <c r="F4" i="28"/>
  <c r="F15" i="28"/>
  <c r="G3" i="28"/>
  <c r="G13" i="28"/>
  <c r="F9" i="28"/>
  <c r="F22" i="28"/>
  <c r="F11" i="28"/>
  <c r="G8" i="28"/>
  <c r="G4" i="28"/>
  <c r="G14" i="28"/>
  <c r="F10" i="28"/>
  <c r="F23" i="28"/>
  <c r="F24" i="28"/>
  <c r="G9" i="28"/>
  <c r="G5" i="28"/>
  <c r="G21" i="28"/>
  <c r="G22" i="28"/>
  <c r="G7" i="28"/>
  <c r="G20" i="28"/>
  <c r="F3" i="28"/>
  <c r="F13" i="28"/>
  <c r="F25" i="28"/>
  <c r="F14" i="28"/>
  <c r="F5" i="28"/>
  <c r="F12" i="28"/>
  <c r="F17" i="28"/>
  <c r="F2" i="28"/>
  <c r="F16" i="28"/>
  <c r="F18" i="28"/>
  <c r="G18" i="28"/>
  <c r="G16" i="28"/>
  <c r="G12" i="28"/>
  <c r="G17" i="28"/>
  <c r="C21" i="28"/>
  <c r="C16" i="28"/>
  <c r="C12" i="28"/>
  <c r="C8" i="28"/>
  <c r="C3" i="28"/>
  <c r="C24" i="28"/>
  <c r="C20" i="28"/>
  <c r="C15" i="28"/>
  <c r="C11" i="28"/>
  <c r="C7" i="28"/>
  <c r="C2" i="28"/>
  <c r="C23" i="28"/>
  <c r="C18" i="28"/>
  <c r="C14" i="28"/>
  <c r="C10" i="28"/>
  <c r="C5" i="28"/>
  <c r="C25" i="28"/>
  <c r="C22" i="28"/>
  <c r="C17" i="28"/>
  <c r="C13" i="28"/>
  <c r="C9" i="28"/>
  <c r="C4" i="28"/>
  <c r="E3" i="28"/>
  <c r="E8" i="28"/>
  <c r="E12" i="28"/>
  <c r="E16" i="28"/>
  <c r="E21" i="28"/>
  <c r="E25" i="28"/>
  <c r="E4" i="28"/>
  <c r="E9" i="28"/>
  <c r="E13" i="28"/>
  <c r="E17" i="28"/>
  <c r="E22" i="28"/>
  <c r="E2" i="28"/>
  <c r="E5" i="28"/>
  <c r="E10" i="28"/>
  <c r="E14" i="28"/>
  <c r="E18" i="28"/>
  <c r="E23" i="28"/>
  <c r="E7" i="28"/>
  <c r="E11" i="28"/>
  <c r="E15" i="28"/>
  <c r="E20" i="28"/>
  <c r="E24" i="28"/>
  <c r="N19" i="19"/>
  <c r="G55" i="28" s="1"/>
  <c r="M19" i="28" l="1"/>
  <c r="M15" i="28"/>
  <c r="M22" i="28"/>
  <c r="M10" i="28"/>
  <c r="M3" i="28"/>
  <c r="M23" i="28"/>
  <c r="M20" i="28"/>
  <c r="M21" i="28"/>
  <c r="M13" i="28"/>
  <c r="M14" i="28"/>
  <c r="M6" i="28"/>
  <c r="M18" i="28"/>
  <c r="M25" i="28"/>
  <c r="M17" i="28"/>
  <c r="M9" i="28"/>
  <c r="M12" i="28"/>
  <c r="M11" i="28"/>
  <c r="M24" i="28"/>
  <c r="M16" i="28"/>
  <c r="M8" i="28"/>
  <c r="M7" i="28"/>
  <c r="M5" i="28"/>
  <c r="M4" i="28"/>
  <c r="I54" i="28"/>
  <c r="I19" i="28"/>
  <c r="I53" i="28"/>
  <c r="I6" i="28"/>
  <c r="E33" i="26"/>
  <c r="G33" i="26"/>
  <c r="O33" i="26" s="1"/>
  <c r="G29" i="26"/>
  <c r="O29" i="26" s="1"/>
  <c r="E29" i="26"/>
  <c r="G27" i="26"/>
  <c r="O27" i="26" s="1"/>
  <c r="E27" i="26"/>
  <c r="G31" i="26"/>
  <c r="O31" i="26" s="1"/>
  <c r="E31" i="26"/>
  <c r="G26" i="28"/>
  <c r="H6" i="28" s="1"/>
  <c r="N2" i="28" l="1"/>
  <c r="N19" i="28"/>
  <c r="H54" i="28"/>
  <c r="H53" i="28"/>
  <c r="H82" i="28"/>
  <c r="H19" i="28"/>
  <c r="N6" i="28"/>
  <c r="N9" i="28"/>
  <c r="N17" i="28"/>
  <c r="N25" i="28"/>
  <c r="N10" i="28"/>
  <c r="N18" i="28"/>
  <c r="N16" i="28"/>
  <c r="N11" i="28"/>
  <c r="N20" i="28"/>
  <c r="N8" i="28"/>
  <c r="N3" i="28"/>
  <c r="N12" i="28"/>
  <c r="N21" i="28"/>
  <c r="N4" i="28"/>
  <c r="N13" i="28"/>
  <c r="N22" i="28"/>
  <c r="N5" i="28"/>
  <c r="N14" i="28"/>
  <c r="N23" i="28"/>
  <c r="N7" i="28"/>
  <c r="N15" i="28"/>
  <c r="N24" i="28"/>
  <c r="H8" i="28"/>
  <c r="H80" i="28"/>
  <c r="H48" i="28"/>
  <c r="H73" i="28"/>
  <c r="H13" i="28"/>
  <c r="H52" i="28"/>
  <c r="H25" i="28"/>
  <c r="H39" i="28"/>
  <c r="H16" i="28"/>
  <c r="H3" i="28"/>
  <c r="H28" i="28"/>
  <c r="H5" i="28"/>
  <c r="H29" i="28"/>
  <c r="H30" i="28"/>
  <c r="H26" i="28"/>
  <c r="H69" i="28"/>
  <c r="H18" i="28"/>
  <c r="H9" i="28"/>
  <c r="H27" i="28"/>
  <c r="H43" i="28"/>
  <c r="H70" i="28"/>
  <c r="H22" i="28"/>
  <c r="H45" i="28"/>
  <c r="H11" i="28"/>
  <c r="H68" i="28"/>
  <c r="H44" i="28"/>
  <c r="H36" i="28"/>
  <c r="H63" i="28"/>
  <c r="H42" i="28"/>
  <c r="H2" i="28"/>
  <c r="H31" i="28"/>
  <c r="H20" i="28"/>
  <c r="H37" i="28"/>
  <c r="H72" i="28"/>
  <c r="H67" i="28"/>
  <c r="H61" i="28"/>
  <c r="H78" i="28"/>
  <c r="H51" i="28"/>
  <c r="H46" i="28"/>
  <c r="H41" i="28"/>
  <c r="H74" i="28"/>
  <c r="H7" i="28"/>
  <c r="H17" i="28"/>
  <c r="H76" i="28"/>
  <c r="H21" i="28"/>
  <c r="H57" i="28"/>
  <c r="H24" i="28"/>
  <c r="H40" i="28"/>
  <c r="H34" i="28"/>
  <c r="H14" i="28"/>
  <c r="H4" i="28"/>
  <c r="H62" i="28"/>
  <c r="H47" i="28"/>
  <c r="H55" i="28"/>
  <c r="H65" i="28"/>
  <c r="H60" i="28"/>
  <c r="H32" i="28"/>
  <c r="H50" i="28"/>
  <c r="H56" i="28"/>
  <c r="H23" i="28"/>
  <c r="H77" i="28"/>
  <c r="H79" i="28"/>
  <c r="H66" i="28"/>
  <c r="H59" i="28"/>
  <c r="H49" i="28"/>
  <c r="H35" i="28"/>
  <c r="H12" i="28"/>
  <c r="H38" i="28"/>
  <c r="H64" i="28"/>
  <c r="H81" i="28"/>
  <c r="H15" i="28"/>
  <c r="H71" i="28"/>
  <c r="H75" i="28"/>
  <c r="H10" i="28"/>
  <c r="H33" i="28"/>
  <c r="H58" i="28"/>
  <c r="I81" i="28"/>
  <c r="I82" i="28"/>
  <c r="I80" i="28"/>
  <c r="I56" i="28"/>
  <c r="I30" i="28"/>
  <c r="I2" i="28"/>
  <c r="I70" i="28"/>
  <c r="I28" i="28"/>
  <c r="I77" i="28"/>
  <c r="I69" i="28"/>
  <c r="I61" i="28"/>
  <c r="I51" i="28"/>
  <c r="I43" i="28"/>
  <c r="I76" i="28"/>
  <c r="I68" i="28"/>
  <c r="I60" i="28"/>
  <c r="I50" i="28"/>
  <c r="I42" i="28"/>
  <c r="I34" i="28"/>
  <c r="I26" i="28"/>
  <c r="I52" i="28"/>
  <c r="I35" i="28"/>
  <c r="I75" i="28"/>
  <c r="I67" i="28"/>
  <c r="I59" i="28"/>
  <c r="I49" i="28"/>
  <c r="I41" i="28"/>
  <c r="I33" i="28"/>
  <c r="I73" i="28"/>
  <c r="I39" i="28"/>
  <c r="I72" i="28"/>
  <c r="I46" i="28"/>
  <c r="I79" i="28"/>
  <c r="I63" i="28"/>
  <c r="I45" i="28"/>
  <c r="I29" i="28"/>
  <c r="I78" i="28"/>
  <c r="I44" i="28"/>
  <c r="I27" i="28"/>
  <c r="I74" i="28"/>
  <c r="I66" i="28"/>
  <c r="I58" i="28"/>
  <c r="I48" i="28"/>
  <c r="I40" i="28"/>
  <c r="I32" i="28"/>
  <c r="I65" i="28"/>
  <c r="I57" i="28"/>
  <c r="I47" i="28"/>
  <c r="I31" i="28"/>
  <c r="I64" i="28"/>
  <c r="I38" i="28"/>
  <c r="I71" i="28"/>
  <c r="I55" i="28"/>
  <c r="I37" i="28"/>
  <c r="I62" i="28"/>
  <c r="I36" i="28"/>
  <c r="I4" i="28"/>
  <c r="I11" i="28"/>
  <c r="I24" i="28"/>
  <c r="I14" i="28"/>
  <c r="I25" i="28"/>
  <c r="I15" i="28"/>
  <c r="I21" i="28"/>
  <c r="I10" i="28"/>
  <c r="I7" i="28"/>
  <c r="I22" i="28"/>
  <c r="I16" i="28"/>
  <c r="I8" i="28"/>
  <c r="I12" i="28"/>
  <c r="I18" i="28"/>
  <c r="I20" i="28"/>
  <c r="I3" i="28"/>
  <c r="I17" i="28"/>
  <c r="I23" i="28"/>
  <c r="I9" i="28"/>
  <c r="I5" i="28"/>
  <c r="I13" i="28"/>
  <c r="E25" i="26" l="1"/>
  <c r="G25" i="26"/>
  <c r="M7" i="26" l="1"/>
  <c r="O25" i="26"/>
</calcChain>
</file>

<file path=xl/sharedStrings.xml><?xml version="1.0" encoding="utf-8"?>
<sst xmlns="http://schemas.openxmlformats.org/spreadsheetml/2006/main" count="982" uniqueCount="617">
  <si>
    <t>AMBIENTE DE CONTROL</t>
  </si>
  <si>
    <t>La entidad debe asegurar un ambiente de control que le permita disponer de las condiciones mínimas para el ejercicio del control interno. Esto se logra con el compromiso, liderazgo y los lineamientos de la alta dirección y del Comité Institucional de Coordinación de Control Interno. El Ambiente de Control es el fundamento de todos los demás componentes del control interno, se incluyen la integridad y valores éticos, la competencia (capacidad) de los servidores de la entidad; la manera en que la Alta Dirección asigna autoridad y responsabilidad, así como también el direccionamiento estratégico definido.</t>
  </si>
  <si>
    <t>ID</t>
  </si>
  <si>
    <t>Lineamiento 1: 
La entidad demuestra el compromiso con la integridad (valores) y principio+I186+C21:I31+I186+C21:I31+C21:I31+C21:I31</t>
  </si>
  <si>
    <r>
      <t xml:space="preserve">Explicación de cómo la Entidad </t>
    </r>
    <r>
      <rPr>
        <b/>
        <u/>
        <sz val="11"/>
        <color theme="0"/>
        <rFont val="Arial Narrow"/>
        <family val="2"/>
      </rPr>
      <t>evidencia</t>
    </r>
    <r>
      <rPr>
        <b/>
        <sz val="11"/>
        <color theme="0"/>
        <rFont val="Arial Narrow"/>
        <family val="2"/>
      </rPr>
      <t xml:space="preserve"> que está dando respuesta al requerimiento
</t>
    </r>
    <r>
      <rPr>
        <sz val="11"/>
        <color theme="0"/>
        <rFont val="Arial Narrow"/>
        <family val="2"/>
      </rPr>
      <t>Referencia a Procesos, Manuales/Políticas+C21:I31n/Procedimientos/Instructivos u otros desarrollos que den cuente de su aplicación</t>
    </r>
  </si>
  <si>
    <r>
      <t xml:space="preserve">Explicación de cómo la Entidad </t>
    </r>
    <r>
      <rPr>
        <b/>
        <u/>
        <sz val="11"/>
        <color theme="0"/>
        <rFont val="Arial Narrow"/>
        <family val="2"/>
      </rPr>
      <t>evidencia</t>
    </r>
    <r>
      <rPr>
        <b/>
        <sz val="11"/>
        <color theme="0"/>
        <rFont val="Arial Narrow"/>
        <family val="2"/>
      </rPr>
      <t xml:space="preserve"> que está dando respuesta al requerimiento
</t>
    </r>
    <r>
      <rPr>
        <sz val="11"/>
        <color theme="0"/>
        <rFont val="Arial Narrow"/>
        <family val="2"/>
      </rPr>
      <t>Referencia a Procesos, Manuales/Políticas de Operación/Procedimientos/Instructivos u otros desarrollos que den cuente de su aplicación</t>
    </r>
  </si>
  <si>
    <r>
      <t xml:space="preserve">Presente 
</t>
    </r>
    <r>
      <rPr>
        <i/>
        <sz val="11"/>
        <color theme="0"/>
        <rFont val="Arial Narrow"/>
        <family val="2"/>
      </rPr>
      <t>(1/2/3)</t>
    </r>
  </si>
  <si>
    <t xml:space="preserve">EVIDENCIA DEL CONTROL </t>
  </si>
  <si>
    <r>
      <t xml:space="preserve">Funcionando 
</t>
    </r>
    <r>
      <rPr>
        <i/>
        <sz val="11"/>
        <color theme="0"/>
        <rFont val="Arial Narrow"/>
        <family val="2"/>
      </rPr>
      <t>(1/2/3)</t>
    </r>
  </si>
  <si>
    <t xml:space="preserve">Evaluación </t>
  </si>
  <si>
    <t>No.</t>
  </si>
  <si>
    <t>Referencia a Análisis y verificaciones en el marco del Comité Institucional de Coordinación de Control Interno</t>
  </si>
  <si>
    <t xml:space="preserve">Observaciones de la evaluacion independiente (tener encuenta papel de  líneas de defensa) </t>
  </si>
  <si>
    <t>EJEMPLO</t>
  </si>
  <si>
    <t xml:space="preserve"> Aplicación del Código de Integridad. (incluye análisis de desviaciones, convivencia laboral, temas disciplinarios internos, quejas o denuncias sobres los servidores de la entidad, u otros temas relacionados).</t>
  </si>
  <si>
    <t>Dimensión Talento Humano
Política Integridad</t>
  </si>
  <si>
    <t>Se implementó el Código de Integridad acorde con el esquema definido de 5 valores y sus lineamientos de conducta y se desarrollaron ejercicios internos con talleres para la socialización e interiorización a todos los servidores y contratistas de la entidad.</t>
  </si>
  <si>
    <t xml:space="preserve">Seguimiento al cumplimiento de la elaboracion y socializacion del Código de Integridad, con base en el informe presentando por la segunda linea de defensa (cuando aplique). </t>
  </si>
  <si>
    <t xml:space="preserve"> Se llevo a cabo un seguimiento a lo dispuesto en el marco del Comité Institucional de Coordinaciòn de Control Intenro, donde se determino la necesidad de estructurar el codigo de integridad siguiendo la metodologia de Funciòn Pùblica, para ello se delego como responsable del mismo al Secretario General.
Se encontro que se realizaron ejercicios ludicos y participativos para la construccion de los 5 valores institucionales, cada mes se  hacen campañas de interiorizacion de los mismo al personal de la entidad, teniendo como evidencia el compromiso de los funcionarios con el horario laboral, una reduccion del ausentismo asi como un bajo porcentaje de quejas por parte de los ciudadanos.
Por otra parte, se realiza seguimiento mensual por parte del Secretario General al cumplimiento de las actividades propuestas en el cronograma.</t>
  </si>
  <si>
    <t>En el marco del Comité Institucional de Control Interno bimensualmente se contrastan quejas internas y externas sobre situaciones irregulares.</t>
  </si>
  <si>
    <t>Se han analizado los temas más críticos acerca en relación con el ausentismo, acoso laboral, solicitudes de traslado y rotación del personal.</t>
  </si>
  <si>
    <t>1.1 Aplicación del Código de Integridad. (incluye análisis de desviaciones, convivencia laboral, temas disciplinarios internos, quejas o denuncias sobres los servidores de la entidad, u otros temas relacionados).</t>
  </si>
  <si>
    <t>Se cuenta con el código de integridad, el cual comprende los valores y conducta asociadas, ademas se comprenden estrategías que permiten su socialización a todos los funcionarios de planta y contratistas</t>
  </si>
  <si>
    <t xml:space="preserve">1.2 Mecanismos para el manejo de conflictos de interés. </t>
  </si>
  <si>
    <t>Se cuenta con el procedimiento correspondiente para la gestión de conflicto de intereses, se socializan los canales de denuncia a traves de campaña de comunicación internas y publicación en la página web de la entidad</t>
  </si>
  <si>
    <t>La socialización de los canales de denuncia se realiza a traves del área de comunicaciones por medio de correos electrónicos</t>
  </si>
  <si>
    <t>1.3 Mecanismos frente a la detección y prevención del uso inadecuado de información privilegiada u otras situaciones que puedan implicar riesgos para la entidad.</t>
  </si>
  <si>
    <t>Dimensión Información y Comunicación
Política Transparencia y Acceso a la Información Pública
Política Gestión Documental</t>
  </si>
  <si>
    <t xml:space="preserve">1.4 La evaluación de las acciones transversales de integridad, mediante el monitoreo permanente de los riesgos de corrupción. </t>
  </si>
  <si>
    <t>Dimension Talento Humano
Politica de Integridad</t>
  </si>
  <si>
    <t>Se cuenta con la política de riesgos, guia de gestión de riesgos y el mapa de riesgos de corrupción</t>
  </si>
  <si>
    <t xml:space="preserve">1.5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
</t>
  </si>
  <si>
    <t>Dimensión Direccionamiento Estratégico y Planeación
Plan Anticorrupción y de Atención al Ciudadano</t>
  </si>
  <si>
    <t>Se cuenta con el espacio de publicación de PQRSD a traves del cual se pueden reportar los posibles casos de denuncia sobre las irregularidades del cumplimiento del códifo de integridad</t>
  </si>
  <si>
    <t>En el marco del comité de control interno se lleva a cabo la revisión de respuestas a PQRSD, en lo corrido de la vigencia no se cuenta con registro de quejas relacionadas con el incumplimeinto del código de integridad</t>
  </si>
  <si>
    <t>Desde la subdirección jurídica como segunda línea de defensa, se lleva a cabo la gestión de PQRSD y el respectivo informe de cumplimiento y oportunidad
Desde el equipo de trabajo de control interno se lleva a cabo la revisión de la gestión de PQRSD de manera semestral.</t>
  </si>
  <si>
    <r>
      <rPr>
        <b/>
        <u/>
        <sz val="11"/>
        <color theme="0"/>
        <rFont val="Arial Narrow"/>
        <family val="2"/>
      </rPr>
      <t>Lineamiento 2:</t>
    </r>
    <r>
      <rPr>
        <sz val="11"/>
        <color theme="0"/>
        <rFont val="Arial Narrow"/>
        <family val="2"/>
      </rPr>
      <t xml:space="preserve"> 
Aplicación de mecanismos para ejercer una adecuada supervisión del Sistema de Control Interno </t>
    </r>
  </si>
  <si>
    <t>DIMENSIÓN O POLÍTICA DEL MIPG ASOCIADA AL REQUERIMIENTO</t>
  </si>
  <si>
    <t>Evaluación</t>
  </si>
  <si>
    <t>2.1 Creación o actualización del Comité Institucional de Coordinación de Control Interno (incluye ajustes en periodicidad para reunión, articulación con el Comité Institucioanl de Gestión y Desempeño).</t>
  </si>
  <si>
    <t>Dimension Control Interno
Politica de Control Interno</t>
  </si>
  <si>
    <t>La Resolución comprende los miembros, las responsabilidades y la periodicidad de reunión</t>
  </si>
  <si>
    <t>A traves de la resolución de funcionamiento del comité de control interno, se lleva a cabo articulación con el comité de GyD y se dictan los lineamientos de conformación y funcionamiento del comité de control interno</t>
  </si>
  <si>
    <t xml:space="preserve">Se cumple con las reuniones ordinarias dispuestas en la resolución </t>
  </si>
  <si>
    <t>2.2 Definición y documentación del Esquema de Líneas de Defensa</t>
  </si>
  <si>
    <t>Dimension Control Interno
Politica de Control Interno
Lineas de defensa</t>
  </si>
  <si>
    <t>En la política de gestión de riesgos establece las líneas de defensa de manera general</t>
  </si>
  <si>
    <t>A traves de las capacitaciones de gestión de riesgos y planes de mejoramiento se socializan las lineas de defensa</t>
  </si>
  <si>
    <t>2.3 Definición de líneas de reporte en temas clave para la toma de decisiones, atendiendo el Esquema de Líneas de Defensa</t>
  </si>
  <si>
    <t>Dimension Control Interno
Politica de Control Interno
Linea de Defensa
Dimension de Informaciòn y Comunicaciòn</t>
  </si>
  <si>
    <t>En el comité de Gestión y Desempeño se socializan y toman decisiones correspondientes para el cumplimiento de las difrentes políticas de MIPG</t>
  </si>
  <si>
    <t>El comité de GyD sesiona de manera periodica y se toman los correctivos necesarios para la gestión institucional
En el procedimiento de revisión por la dirección se lleva a cabo anual y como resultado se obtienen los planes de mejoramiento</t>
  </si>
  <si>
    <t>Desde el procedimiento de revisión por la dirección se presenta la gestión y necesidades de cada proceso</t>
  </si>
  <si>
    <r>
      <rPr>
        <b/>
        <u/>
        <sz val="11"/>
        <color theme="0"/>
        <rFont val="Arial Narrow"/>
        <family val="2"/>
      </rPr>
      <t>Lineamiento 3:</t>
    </r>
    <r>
      <rPr>
        <sz val="11"/>
        <color theme="0"/>
        <rFont val="Arial Narrow"/>
        <family val="2"/>
      </rPr>
      <t xml:space="preserve"> 
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r>
  </si>
  <si>
    <t>3.1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t>
  </si>
  <si>
    <t>Dimension de Direccionamiento Estrategico y Planeaciòn
Politica de Planeaciòn Institucional 
Dimension Control Interno</t>
  </si>
  <si>
    <t>La política se evalua de manera semestral y cuatrimestral por la tercera línea de defensa, allí se verifica la efectividad de controles y niveles residuales de riesgos</t>
  </si>
  <si>
    <t>La política de gestión de riesgos y guia de riesgos cumplen con los lineamientos dados por el DAFP en materia de riesgos</t>
  </si>
  <si>
    <t>La política comprende los niveles de aceptación de los riesgos y las diferentes acciones a desarrollar para mitigarlos</t>
  </si>
  <si>
    <t xml:space="preserve">3.2 La Alta Dirección frente a la política de Administración del Riesgo definen los niveles de aceptación del riesgo, teniendo en cuenta cada uno de los objetivos establecidos. </t>
  </si>
  <si>
    <t>Dimension Control Interno
Politica de Control Interno
Linea Estrategica</t>
  </si>
  <si>
    <t>La documentación cumple con los lineamientos emitidos por el DAFP y se verifica su cumplimiento con periodicidad semestral o cuastrimestral de acuerdo a los riesgos identificados (gestión y corrupción)</t>
  </si>
  <si>
    <t>A traves del comité de GYD se socializan los posibles riesgos materializados</t>
  </si>
  <si>
    <t>3.3 Evaluación de la planeación estratégica, considerando alertas frente a posibles incumplimientos, necesidades de recursos, cambios en el entorno que puedan afectar su desarrollo, entre otros aspectos que garanticen de forma razonable su cumplimiento.</t>
  </si>
  <si>
    <t>Diimensiòn Evaluacion de Resultados 
Politica de Seguimiento y Evaluaciòn al Desemepeño Institucional
Dimension Control Interno
Lineas de defensa</t>
  </si>
  <si>
    <t>El área de planeación realiza el primer acompañamiento en la identificación, gestión, control y seguimiento de riesgos</t>
  </si>
  <si>
    <r>
      <rPr>
        <b/>
        <u/>
        <sz val="11"/>
        <color theme="0"/>
        <rFont val="Arial Narrow"/>
        <family val="2"/>
      </rPr>
      <t>Lineamiento 4:</t>
    </r>
    <r>
      <rPr>
        <sz val="11"/>
        <color theme="0"/>
        <rFont val="Arial Narrow"/>
        <family val="2"/>
      </rPr>
      <t xml:space="preserve"> 
Compromiso con la competencia de todo el personal, por lo que la gestión del talento humano tiene un carácter estratégico con el despliegue de actividades clave para todo el ciclo de vida del servidor público –ingreso, permanencia y retiro.</t>
    </r>
  </si>
  <si>
    <t>4.1 Evaluación de la Planeación Estratégica del Talento Humano.</t>
  </si>
  <si>
    <t>Dimension de Talento Humano
Politica Gestion Estrategica del Talento Humano
Dimension de Control Interno
Lineas de Defensa</t>
  </si>
  <si>
    <t>El plan estratégico de talento humano es aprobado en el comité de Gestión y Desempeño y allí mismo se realiza su seguimiento</t>
  </si>
  <si>
    <t>Desde el comité de control interno se presentan las desviaciones presentadas en tanto a cumplimiento y seguimiento</t>
  </si>
  <si>
    <t>4.2 Evaluación de las actividades relacionadas con el Ingreso del personal.</t>
  </si>
  <si>
    <t>Se cuenta con el procedimiento de selección, vinculación, permanencia y desvinculación del personal</t>
  </si>
  <si>
    <t>Desde el área de talento humano se lleva a cabo todo el proceso de evaluación de ingreso de personal</t>
  </si>
  <si>
    <t>Desde el comité de control itnerno no se evaluan las actividades asociadas al ingreso de personal, esto porque la rotación es baja dado el número de personal de planta</t>
  </si>
  <si>
    <t>4.3 Evaluación de las actividades relacionadas con la permanencia del personal.</t>
  </si>
  <si>
    <t>4.4Analizar si se cuenta con políticas claras y comunicadas relacionadas con la responsabilidad de cada servidor sobre el desarrollo y mantenimiento del control interno (1a línea de defensa)</t>
  </si>
  <si>
    <t>Se cuenta con los manuales de funciones de cada uno de los cargos de planta, adicional se realizan capacitaciones períodicas donde se socializan las responsabilidades de cada línea</t>
  </si>
  <si>
    <t>Se evidencia que se encuentra una oportunidad de mejora para fortalecer las responsabilidades sobre el desarrollo y mantenimiento de las líneas de defensa</t>
  </si>
  <si>
    <t>4.5 Evaluación de las actividades relacionadas con el retiro del personal.</t>
  </si>
  <si>
    <t>4.6 Evaluar el impacto del Plan Institucional de Capacitación - PIC</t>
  </si>
  <si>
    <t>Se cuenta con el plan institucional de capacitaciones aprobado y publicado</t>
  </si>
  <si>
    <t>El PIC es aprobado en el comité de GyD, su seguimiento tambien se realiza a traves de dicho comité</t>
  </si>
  <si>
    <t>En el marco del comité de control interno se detallan las desviaciaciones presentadas, incumplimientos en cronogramas y demás fallas en las estrategias presentadas</t>
  </si>
  <si>
    <t>4.7 Evaluación frente a los productos y servicios en los cuales participan los contratistas de apoyo.</t>
  </si>
  <si>
    <t>Se cuenta con contratos y convenios interadministrativos, los cuales en su mayoria son desarrollados por contratistas</t>
  </si>
  <si>
    <t>El mayor porcentaje de contratación de la Agencia es por modalidad OPS, en su mayoría son contratistas de caracter técnico encargados de desarrollar las actividades que dan cumplimiento a los entregables descritos en el marco o convenio que lo regula</t>
  </si>
  <si>
    <r>
      <rPr>
        <b/>
        <u/>
        <sz val="11"/>
        <color theme="0"/>
        <rFont val="Arial Narrow"/>
        <family val="2"/>
      </rPr>
      <t>Lineamiento 5:</t>
    </r>
    <r>
      <rPr>
        <sz val="11"/>
        <color theme="0"/>
        <rFont val="Arial Narrow"/>
        <family val="2"/>
      </rPr>
      <t xml:space="preserve"> 
La entidad establece líneas de reporte dentro de la entidad para evaluar el funcionamiento del Sistema de Control Interno.</t>
    </r>
  </si>
  <si>
    <t>5.1 Acorde con la estructura del Esquema de Líneas de Defensa se han definido estándares de reporte, periodicidad y responsables frente a diferentes temas críticos de la entidad.</t>
  </si>
  <si>
    <t>Dimension de Informaciòn y Comunicaciòn
Dimensiòn de Control Interno
Lineas de Defensa</t>
  </si>
  <si>
    <t xml:space="preserve">Se comprenden las líneas de defensa para temas de riesgos exclusivamente, se cuenta con las instancias de reporte </t>
  </si>
  <si>
    <t>Los resultados son presentados tanto en el comité de control interno como en el comité de GyD, en este último se comprenden los resultados de las actividades del plan de acción, el cual es autogestionado por la primera línea (líderes de proceso) se realiza seguimeinto y medición por la segunda línea (planeación) y se evalua el cumplimiento por  la tercera línea (seguimiento, medición, evaluación y control)</t>
  </si>
  <si>
    <t>El plan de acción consolida todas las actividades prioritarias de la entidad para el cumplimiento de los objetivos, dichas actividades tienen una periodicidad de seguimiento recurrente que permite medir la gestión de la entidad</t>
  </si>
  <si>
    <t>5.2 La Alta Dirección analiza la información asociada con la generación de reportes financieros.</t>
  </si>
  <si>
    <t xml:space="preserve">
Dimensiòn de Control Interno
Linea de Estrategica</t>
  </si>
  <si>
    <t>Comités diretivos y resultado de auditorías externas</t>
  </si>
  <si>
    <t xml:space="preserve">En los comités directivos se evaluan temas como proyección de presupuesto, estrategias financieras </t>
  </si>
  <si>
    <t>La actividad se desarrolla y evalua para su mejoramiento, las desviaciones son tratadas a traves de planes de mejoramiento</t>
  </si>
  <si>
    <t>Desde la revisoría fiscal se evalua el cumplimiento y efectividad de los reportes financieros</t>
  </si>
  <si>
    <t>5.3 Teniendo en cuenta la información suministrada por la 2a y 3a línea de defensa se toman decisiones a tiempo para garantizar el cumplimiento de las metas y objetivos.</t>
  </si>
  <si>
    <t>Dimensiòn de Control Interno
Lineas de Defensa</t>
  </si>
  <si>
    <t xml:space="preserve">Se cuenta con los planes de acción institucionales </t>
  </si>
  <si>
    <t>Se realiza seguimientos timestrales en el marco del comité de gestión y desempeño</t>
  </si>
  <si>
    <t>La información se presenta de manera oportuna para la toma de decisiones en el marco de los dos comité GyD y CI</t>
  </si>
  <si>
    <t>En el marco del comité de control interno se presentan los llamados de alerta para el cumplimiento de las actividades y se explican las posibles consecuencias que se pueden desencadenar</t>
  </si>
  <si>
    <t>5.4 Se evalúa la estructura de control a partir de los cambios en procesos, procedimientos, u otras herramientas, a fin de garantizar su adecuada formulación y afectación frente a la gestión del riesgo.</t>
  </si>
  <si>
    <t>Dimension de Gestion con Valores para Resultado
Politica de Fortalecimiento Organizacional y Simplificaciòn de Procesos
Dimension Control Interno
Lineas de Defensa</t>
  </si>
  <si>
    <t>En las matrices de riesgos se comprenden los cambios a nivel institucional o de procesos</t>
  </si>
  <si>
    <t>Se lleva a cabo los seguimientos correspondientes</t>
  </si>
  <si>
    <t>5.5 La entidad aprueba y hace seguimiento al Plan Anual de Auditoría presentado y ejecutado por parte de la Oficina de Control Interno.</t>
  </si>
  <si>
    <t>Dimension Control Interno
Linea Estrategica</t>
  </si>
  <si>
    <t>Plan Anual de Auditorías Aprobado y Publicado</t>
  </si>
  <si>
    <t>En el marco del comité se verifica el cumplimiento de la ejecución del programa anual de auditorías y se toman las acciones preventivas y correctivas para su cumplimiento</t>
  </si>
  <si>
    <t>El programa anual de auditorias es de revisión periodica en el comité, en caso de novedades se emite las versiones del programa y se publican una vez se apruebe por los miembros del comité</t>
  </si>
  <si>
    <t>5.6 La entidad analiza los informes presentados por la Oficina de Control Interno y evalúa su impacto en relación con la mejora institucional.</t>
  </si>
  <si>
    <t>Se cuenta con la resolución de creación del comite de contro interno, la cual regula las periodicidad de reuniones
Se cuenta con la resolución de adopción del MECI</t>
  </si>
  <si>
    <t>Se esta cumpliendo con los informes proyectados de ley y seguimiento y se presentan ante al comité de control interno para su evaluación y seguimiento</t>
  </si>
  <si>
    <t>EVALUACIÓN DE RIESGOS</t>
  </si>
  <si>
    <t xml:space="preserve">Este componente hace referencia al ejercicio efectuado bajo el liderazgo del equipo directivo y de todos los servidores de la entidad, y permite identificar, evaluar y gestionar eventos potenciales, tanto internos como externos, que puedan afectar el logro de los objetivos institucionales.
La condición para la evaluación de riesgos es el establecimiento de objetivos, vinculados a varios niveles de la entidad, lo que implica que la Alta Dirección define objetivos y los agrupa en categorías en todos los niveles de la entidad, con el fin de evaluarlos </t>
  </si>
  <si>
    <r>
      <rPr>
        <b/>
        <u/>
        <sz val="11"/>
        <color theme="0"/>
        <rFont val="Arial Narrow"/>
        <family val="2"/>
      </rPr>
      <t xml:space="preserve">Lineamiento 6: 
</t>
    </r>
    <r>
      <rPr>
        <b/>
        <sz val="11"/>
        <color theme="0"/>
        <rFont val="Arial Narrow"/>
        <family val="2"/>
      </rPr>
      <t xml:space="preserve">Definición de objetivos con suficiente claridad para identificar y evaluar los riesgos relacionados: i)Estratégicos; ii)Operativos; iii)Legales y Presupuestales; iv)De Información Financiera y no Financiera.
</t>
    </r>
  </si>
  <si>
    <r>
      <t xml:space="preserve">Explicación de cómo la Entidad </t>
    </r>
    <r>
      <rPr>
        <b/>
        <u/>
        <sz val="11"/>
        <color theme="0"/>
        <rFont val="Arial Narrow"/>
        <family val="2"/>
      </rPr>
      <t xml:space="preserve">evidencia </t>
    </r>
    <r>
      <rPr>
        <b/>
        <sz val="11"/>
        <color theme="0"/>
        <rFont val="Arial Narrow"/>
        <family val="2"/>
      </rPr>
      <t xml:space="preserve">que está dando respuesta al requerimiento
</t>
    </r>
    <r>
      <rPr>
        <sz val="11"/>
        <color theme="0"/>
        <rFont val="Arial Narrow"/>
        <family val="2"/>
      </rPr>
      <t>Referencia a Procesos, Manuales/Políticas de Operación/Procedimientos/Instructivos u otros desarrollos que den cuente de su aplicación</t>
    </r>
  </si>
  <si>
    <r>
      <t xml:space="preserve">Presente
</t>
    </r>
    <r>
      <rPr>
        <i/>
        <sz val="11"/>
        <color theme="0"/>
        <rFont val="Arial Narrow"/>
        <family val="2"/>
      </rPr>
      <t>(1/2/3)</t>
    </r>
  </si>
  <si>
    <r>
      <t xml:space="preserve">Funcionando
</t>
    </r>
    <r>
      <rPr>
        <i/>
        <sz val="11"/>
        <color theme="0"/>
        <rFont val="Arial Narrow"/>
        <family val="2"/>
      </rPr>
      <t>(1/2/3)</t>
    </r>
  </si>
  <si>
    <t>6.1  La Entidad cuenta con mecanismos para vincular o relacionar el plan estratégico con los objetivos estratégicos y estos a su vez con los objetivos operativos.</t>
  </si>
  <si>
    <t>Dimension de Direccionamiento Estratetegico y Planeacion.
Politica de Planeacion Institucional</t>
  </si>
  <si>
    <t>Se cuenta con el procedimiento de elaboración del plan de acción</t>
  </si>
  <si>
    <t xml:space="preserve">Los miembros del comité de control interno participan en la elaboración del plan </t>
  </si>
  <si>
    <t>Se cumple con el procedimiento para la elaboración del plan
Se involucra al equipo directivo para la construcción del plan</t>
  </si>
  <si>
    <t>Se realizan mesas de trabajo con los equipos de planeación para lograr así la articulación</t>
  </si>
  <si>
    <t>6.2 Los objetivos de los procesos, programas o proyectos (según aplique) que están definidos, son específicos, medibles, alcanzables, relevantes, delimitados en el tiempo.</t>
  </si>
  <si>
    <t>Dimension de Gestion con Valores para Resultado
Politica de Fortalecimiento Organizacional y Simplificaciòn de Procesos</t>
  </si>
  <si>
    <t>Se cuenta con las cartas descriptivas de cada proceso, así como con los indicadores</t>
  </si>
  <si>
    <t>Las cartas descriptivas son insumo para la realización de auditorías</t>
  </si>
  <si>
    <t>Desde la tercera línea se lleva a cabo el seguimiento del cumplimiento de objetivos e indicadores de procesos</t>
  </si>
  <si>
    <t>En el comité de control interno se presentan resultados de auditorías e informes de seguimiento de indicadores</t>
  </si>
  <si>
    <t>6.3 La Alta Dirección evalúa periódicamente los objetivos establecidos para asegurar que estos continúan siendo consistentes y apropiados para la Entidad.</t>
  </si>
  <si>
    <t>Dimension de Direccionamiento Estratetegico y Planeacion.
Politica de Planeacion Institucional
Dimension Control Interno
Linea Estrategica</t>
  </si>
  <si>
    <t>Se cuenta con los planes de acción institucionales</t>
  </si>
  <si>
    <t>Los planes de acción institucionales comprenden las actividades que permiten el cumplimiento de los objetivos</t>
  </si>
  <si>
    <t>Se evalua periodicamente a traves de los comités de GyD y de Control Interno</t>
  </si>
  <si>
    <r>
      <rPr>
        <b/>
        <u/>
        <sz val="11"/>
        <color theme="0"/>
        <rFont val="Arial Narrow"/>
        <family val="2"/>
      </rPr>
      <t xml:space="preserve">Lineamiento 7: 
</t>
    </r>
    <r>
      <rPr>
        <b/>
        <sz val="11"/>
        <color theme="0"/>
        <rFont val="Arial Narrow"/>
        <family val="2"/>
      </rPr>
      <t xml:space="preserve">Identificación y análisis de riesgos (Analiza factores internos y externos; Implica a los niveles apropiados de la dirección; Determina cómo responder a los riesgos; Determina la importancia de los riesgos). 
</t>
    </r>
  </si>
  <si>
    <t>7.1 Teniendo en cuenta la estructura de la política de Administración del Riesgo, su alcance define lineamientos para toda la entidad, incluyendo regionales, áreas tercerizadas u otras instancias que afectan la prestación del servicio.</t>
  </si>
  <si>
    <t xml:space="preserve">Se cuenta con la política y guía de riesgos </t>
  </si>
  <si>
    <t>La política y guia de riesgos comprende de manera transversal los lineamientos para la gestión de riesgos de gestión, seguridad digital, proyectos y corrupción</t>
  </si>
  <si>
    <t>Desde el comité de control interno se aprueban actualizaciones y se presentan resultados de seguimiento de riesgos</t>
  </si>
  <si>
    <t>7.2 La Oficina de Planeación, Gerencia de Riesgos (donde existan), como 2a línea de defensa, consolidan información clave frente a la gestión del riesgo.</t>
  </si>
  <si>
    <t>Dimension Control Interno 
Lineas de Defensa</t>
  </si>
  <si>
    <t>Se cuenta con los mapas de riesgos por procesos</t>
  </si>
  <si>
    <t>Desde el equipo de trabajo de planeación se llevan a cabo mesas de trabajo con los líderes de procesos para la identificación, actualización y seguimiento a la efectividad de controles</t>
  </si>
  <si>
    <t xml:space="preserve">Se cumple con las funciones de segunda línea a nivel de gestión de riesgos </t>
  </si>
  <si>
    <t>7.3 A partir de la información consolidada y reportada por la 2a línea de defensa (7.2), la Alta Dirección analiza sus resultados y en especial considera si se han presentado materializaciones de riesgo.</t>
  </si>
  <si>
    <t>Se cuenta con las matrices de riesgos por procesos y las sesiones del comité de Gestión y Desempeño</t>
  </si>
  <si>
    <t>Desde la segunda línea de defensa se llevan a cabo los seguimientos, actualizaciones y materialización de posibles riesgos</t>
  </si>
  <si>
    <t>Se llevan al comité de control interno los resultados del seguimiento realizado por la tercera línea de defensa</t>
  </si>
  <si>
    <t>7.4 Cuando se detectan materializaciones de riesgo, se definen los cursos de acción en relación con la revisión y actualización del mapa de riesgos correspondiente.</t>
  </si>
  <si>
    <t>Dimension de Direccionamiento Estratetegico y Planeacion.
Politica de Planeacion Institucional
Dimension Control Interno 
Lineas de Defensa</t>
  </si>
  <si>
    <t xml:space="preserve">No se ha evidenciado materializaciones de riesgos </t>
  </si>
  <si>
    <t>7.5 Se llevan a cabo seguimientos a las acciones definidas para resolver materializaciones de riesgo detectadas.</t>
  </si>
  <si>
    <t>Dimension de Evaluacion de Resultados 
Politica de Seguimiento y evaluacion al Desempeño Institucional.
Dimension Control Interno 
Lineas de Defensa</t>
  </si>
  <si>
    <r>
      <rPr>
        <b/>
        <u/>
        <sz val="11"/>
        <color theme="0"/>
        <rFont val="Arial Narrow"/>
        <family val="2"/>
      </rPr>
      <t xml:space="preserve">Lineamiento 8: 
</t>
    </r>
    <r>
      <rPr>
        <b/>
        <sz val="11"/>
        <color theme="0"/>
        <rFont val="Arial Narrow"/>
        <family val="2"/>
      </rPr>
      <t xml:space="preserve">Evaluación del riesgo de fraude o corrupción. 
Cumplimiento artículo 73 de la Ley 1474 de 2011, relacionado con la prevención de los riesgos de corrupción.
</t>
    </r>
  </si>
  <si>
    <t>8.1 La Alta Dirección acorde con el análisis del entorno interno y externo, define los procesos, programas o proyectos (según aplique), susceptibles de posibles actos de corrupción.</t>
  </si>
  <si>
    <t xml:space="preserve">Se cuenta con los mapas de riesgos de corrupción </t>
  </si>
  <si>
    <t>8.2 La Alta Dirección monitorea los riesgos de corrupción con la periodicidad establecida en la Política de Administración del Riesgo.</t>
  </si>
  <si>
    <t>Dimension de Control Interno
Linea Estrategica</t>
  </si>
  <si>
    <t>8.3 Para el desarrollo de las actividades de control, la entidad considera la adecuada división de las funciones y que éstas se encuentren segregadas en diferentes personas para reducir el riesgo de acciones fraudulentas.</t>
  </si>
  <si>
    <t>Dimension de Contro Interno
Lineas de Defensa</t>
  </si>
  <si>
    <t>Manueales de funciones</t>
  </si>
  <si>
    <t>Desde los manuales de funciones del personal de planta se comprenden las actividades a desarrollar</t>
  </si>
  <si>
    <t>Las actividades estan divididas en diferentes personas para grantizar la gestión y mitigación de riesgos de corrupción</t>
  </si>
  <si>
    <t>Se cuenta con los estudios previos del personal contratista</t>
  </si>
  <si>
    <t>Se cuenta con la gestión por procesos</t>
  </si>
  <si>
    <t>8.4 La Alta Dirección evalúa fallas en los controles (diseño y ejecución) para definir cursos de acción apropiados para su mejora.</t>
  </si>
  <si>
    <t>Mapas de riesgos</t>
  </si>
  <si>
    <t>Los mapas de riesgos estan diseñados para establecer los planes de acción que fortalezcan los controles establecidos</t>
  </si>
  <si>
    <t>Desde la segunda línea de defensa se llevan a cabo las acciones para que la Alta dirección tome decisiones</t>
  </si>
  <si>
    <r>
      <rPr>
        <b/>
        <u/>
        <sz val="11"/>
        <color theme="0"/>
        <rFont val="Arial Narrow"/>
        <family val="2"/>
      </rPr>
      <t xml:space="preserve">
Lineamiento 9:</t>
    </r>
    <r>
      <rPr>
        <b/>
        <sz val="11"/>
        <color theme="0"/>
        <rFont val="Arial Narrow"/>
        <family val="2"/>
      </rPr>
      <t xml:space="preserve"> </t>
    </r>
    <r>
      <rPr>
        <sz val="11"/>
        <color theme="0"/>
        <rFont val="Arial Narrow"/>
        <family val="2"/>
      </rPr>
      <t xml:space="preserve">Identificación y análisis de cambios significativos </t>
    </r>
  </si>
  <si>
    <t>9.1 Acorde con lo establecido en la política de Administración del Riesgo, se monitorean los factores internos y externos definidos para la entidad, a fin de establecer cambios en el entorno que determinen nuevos riesgos o ajustes a los existentes.</t>
  </si>
  <si>
    <t>Dimension de Direccionamiento Estrategico 
Politica de Planeacion Institucional</t>
  </si>
  <si>
    <t>La actualización de las matrices se realiza de manera integral por cada proceso</t>
  </si>
  <si>
    <t>En el comité de control interno se presentan desviaciones</t>
  </si>
  <si>
    <t>9.2 La Alta Dirección analiza los riesgos asociados a actividades tercerizadas, regionales u otras figuras externas que afecten la prestación del servicio a los usuarios, basados en los informes de la segunda y tercera linea de defensa.</t>
  </si>
  <si>
    <t>Dimension de Control Interno
Lineas de Defensa</t>
  </si>
  <si>
    <t>Mapas de riesgos de contratación</t>
  </si>
  <si>
    <t>Las contrataciones con terceros tienen un mapa de riesgos que permiten identificar a que se esta expuesto</t>
  </si>
  <si>
    <t>9.3 La Alta Dirección monitorea los riesgos aceptados revisando que sus condiciones no hayan cambiado y definir su pertinencia para sostenerlos o ajustarlos.</t>
  </si>
  <si>
    <t>9.4 La Alta Dirección evalúa fallas en los controles (diseño y ejecución) para definir cursos de acción apropiados para su mejora, basados en los informes de la segunda y tercera linea de defensa.</t>
  </si>
  <si>
    <t>No se lleva a la alta dirección las fallas en los controles, sin embargo, se monitorean por la segunda línea de defensa y se fortalecen con los planes de acción</t>
  </si>
  <si>
    <t>Se identifica oportunidad de mejora para fortalecer la presentación ante la alta dirección de las fallas en los controles</t>
  </si>
  <si>
    <t>9.5 La entidad analiza el impacto sobre el control interno por cambios en los diferentes niveles organizacionales.</t>
  </si>
  <si>
    <t>Dimension de Direccionamiento Estrategico y Planeacion
Politica de Planeacion Institucional
Dimension de Control Interno
Linea Estrategica</t>
  </si>
  <si>
    <t>ACTIVIDADES DE CONTROL</t>
  </si>
  <si>
    <t>La entidad define y desarrolla actividades de control que contribuyen a la mitigación de los riesgos hasta niveles aceptables para la consecución de los objetivos estratégicos y de proceso. 
Implementa políticas de operación mediante procedimientos u otros mecanismos que den cuenta de su aplicación en el día a día de las operaciones.</t>
  </si>
  <si>
    <r>
      <rPr>
        <b/>
        <u/>
        <sz val="11"/>
        <color theme="0"/>
        <rFont val="Arial Narrow"/>
        <family val="2"/>
      </rPr>
      <t xml:space="preserve">
Lineamiento 10: 
</t>
    </r>
    <r>
      <rPr>
        <b/>
        <sz val="11"/>
        <color theme="0"/>
        <rFont val="Arial Narrow"/>
        <family val="2"/>
      </rPr>
      <t>Diseño y desarrollo de actividades de control (Integra el desarrollo de controles con la evaluación de riesgos; tiene en cuenta a qué nivel se aplican las actividades; facilita la segregación de funciones).</t>
    </r>
  </si>
  <si>
    <r>
      <t>Explicación de cómo la Entidad</t>
    </r>
    <r>
      <rPr>
        <b/>
        <u/>
        <sz val="11"/>
        <color theme="0"/>
        <rFont val="Arial Narrow"/>
        <family val="2"/>
      </rPr>
      <t xml:space="preserve"> evidencia </t>
    </r>
    <r>
      <rPr>
        <b/>
        <sz val="11"/>
        <color theme="0"/>
        <rFont val="Arial Narrow"/>
        <family val="2"/>
      </rPr>
      <t xml:space="preserve">que está dando respuesta al requerimiento
</t>
    </r>
    <r>
      <rPr>
        <sz val="11"/>
        <color theme="0"/>
        <rFont val="Arial Narrow"/>
        <family val="2"/>
      </rPr>
      <t>Referencia a Procesos, Manuales/Políticas de Operación/Procedimientos/Instructivos u otros desarrollos que den cuente de su aplicación</t>
    </r>
  </si>
  <si>
    <r>
      <t>Funcionando</t>
    </r>
    <r>
      <rPr>
        <i/>
        <sz val="11"/>
        <color theme="0"/>
        <rFont val="Arial Narrow"/>
        <family val="2"/>
      </rPr>
      <t xml:space="preserve">
(1/2/3)</t>
    </r>
  </si>
  <si>
    <t>10.1 Para el desarrollo de las actividades de control, la entidad considera la adecuada división de las funciones y que éstas se encuentren segregadas en diferentes personas para reducir el riesgo de error o de incumplimientos de alto impacto en la operación.</t>
  </si>
  <si>
    <t>Manuales de funciones
Contratación OPS</t>
  </si>
  <si>
    <t xml:space="preserve">10.2 Se han idenfificado y documentado las situaciones específicas en donde no es posible segregar adecuadamente las funciones (ej: falta de personal, presupuesto), con el fin de definir actividades de control alternativas para cubrir los riesgos identificados. </t>
  </si>
  <si>
    <t>Contratación personal contratista</t>
  </si>
  <si>
    <t xml:space="preserve">Debido a la falta de personal de planta, la entidad ha adelantado la contratación de profesionales por modalidad de ordenes de prestación de servicios, que permitan el cumplimiento de la misionalidad de la Agencia, así como tener una correcta segregación de funciones. </t>
  </si>
  <si>
    <t>10.3 El diseño de otros  sistemas de gestión (bajo normas o estándares internacionales como la ISO), se intregan de forma adecuada a la estructura de control de la entidad.</t>
  </si>
  <si>
    <t xml:space="preserve">
Dimension de Gestion con Valores para Resultados
Dimension de Control Interno
Lineas de Defensa</t>
  </si>
  <si>
    <t>Se cuenta con el manual de SIGAND</t>
  </si>
  <si>
    <t>El manual de SIGAND da los linamientos para esta articulación</t>
  </si>
  <si>
    <t>Se articulan los sistemas de acuerdo a lineamientos institucionales</t>
  </si>
  <si>
    <t>Se presentan ante el comité de Gestión y Desempeño</t>
  </si>
  <si>
    <r>
      <rPr>
        <b/>
        <u/>
        <sz val="11"/>
        <color theme="0"/>
        <rFont val="Arial Narrow"/>
        <family val="2"/>
      </rPr>
      <t xml:space="preserve">Lineamiento 11: 
</t>
    </r>
    <r>
      <rPr>
        <b/>
        <sz val="11"/>
        <color theme="0"/>
        <rFont val="Arial Narrow"/>
        <family val="2"/>
      </rPr>
      <t>Seleccionar y Desarrolla controles generales sobre TI para apoyar la consecución de los objetivos .</t>
    </r>
  </si>
  <si>
    <t>11.1 La entidad establece actividades de control relevantes sobre las infraestructuras tecnológicas; los procesos de gestión de la seguridad y sobre los procesos de adquisición, desarrollo y mantenimiento de tecnologías.</t>
  </si>
  <si>
    <t xml:space="preserve">Dimension de Gestion con Valores para el Resultado
Politica de Gobierno Digital 
Politica de Seguridad Digital
</t>
  </si>
  <si>
    <t>Se cuenta con las políticas de seguridad y privacidad de la información y matrices de riesgo de seguridad digital</t>
  </si>
  <si>
    <t xml:space="preserve">Se cuenta con las poliiticas de seguridad y privacidad de la información, se cuenta con los procedimientos que fortalecen controles </t>
  </si>
  <si>
    <t>Desde el comité de control interno se presentan las desviaciones encontradas</t>
  </si>
  <si>
    <t>11.2  Para los proveedores de tecnología  selecciona y desarrolla actividades de control internas sobre las actividades realizadas por el proveedor de servicios.</t>
  </si>
  <si>
    <t>La metodología de evaluación de proveedores comprende criterios de seguridad digital y de calidad</t>
  </si>
  <si>
    <t>El formato esta adaptado bajo los criterios de calidad</t>
  </si>
  <si>
    <t>A traves de los contratos se acuerdan ANS que responden a las necesidades internas de la Agencia</t>
  </si>
  <si>
    <t xml:space="preserve">11.3 Se cuenta con matrices de roles y usuarios siguiendo los principios de segregación de funciones.
</t>
  </si>
  <si>
    <t xml:space="preserve">Dimension de Gestion con Valores para el Resultado
Politica de Fortalecimiento Organizacional y Simplificacion de Procesos.
</t>
  </si>
  <si>
    <t>No se cuenta con estas matrices</t>
  </si>
  <si>
    <t xml:space="preserve">Se identifica oportunidad de mejora </t>
  </si>
  <si>
    <t xml:space="preserve">11.4 Se cuenta con información de la 3a línea de defensa, como evaluador independiente en relación con los controles implementados por el proveedor de servicios, para  asegurar que los riesgos relacionados se mitigan.
</t>
  </si>
  <si>
    <t>Dimension Control Interno
Tercera Linea de Defensa</t>
  </si>
  <si>
    <t>No se cuenta con lineamientos para la evaluación de proveedores</t>
  </si>
  <si>
    <t>No se cuenta con los lineamientos o documentación que permitan la evaluación de proveedores</t>
  </si>
  <si>
    <t>Oportunidad de Mejora</t>
  </si>
  <si>
    <r>
      <rPr>
        <b/>
        <u/>
        <sz val="11"/>
        <color theme="0"/>
        <rFont val="Arial Narrow"/>
        <family val="2"/>
      </rPr>
      <t xml:space="preserve">Lineamiento 12: 
</t>
    </r>
    <r>
      <rPr>
        <b/>
        <sz val="11"/>
        <color theme="0"/>
        <rFont val="Arial Narrow"/>
        <family val="2"/>
      </rPr>
      <t>Despliegue de políticas y procedimientos (Establece responsabilidades sobre la ejecución de las políticas y procedimientos; Adopta medidas correctivas; Revisa las políticas y procedimientos).</t>
    </r>
  </si>
  <si>
    <t xml:space="preserve">12.1 Se evalúa la actualización de procesos, procedimientos, políticas de operación, instructivos, manuales u otras herramientas para garantizar la aplicación adecuada de las principales actividades de control.
</t>
  </si>
  <si>
    <t>Dimension de Gestion con Valores para el Resultado
Politica de Fortalecimiento Organizacional y Simplificacion de Procesos.</t>
  </si>
  <si>
    <t>A traves de las auditorías internas se evalua las actividades de control de cada uno de los procesos</t>
  </si>
  <si>
    <t>12.2  El diseño de controles se evalúa frente a la gestión del riesgo.</t>
  </si>
  <si>
    <t xml:space="preserve">Todas las Dimensiones de MIPG 
</t>
  </si>
  <si>
    <t>Desde la política se dan los lineamientos para el diseño y evaluació de controles</t>
  </si>
  <si>
    <t>Se evalua la gestión de riesgos de manera integral</t>
  </si>
  <si>
    <t>Los resultados del seguimiento de la gestión de riesgos son presentados ante el comité de control interno</t>
  </si>
  <si>
    <t xml:space="preserve">12.3  Monitoreo a los riesgos acorde con la política de administración de riesgo establecida para la entidad.
</t>
  </si>
  <si>
    <t>Dimension de Direccionamiento Estrategico y Planeacion
Politica de Planeacion Institucional.</t>
  </si>
  <si>
    <t>12.4 Verificación de que los responsables estén ejecutando los controles tal como han sido diseñados.</t>
  </si>
  <si>
    <t>Dimension Control Interno
Segunda Linea de Defensa</t>
  </si>
  <si>
    <t xml:space="preserve">Matrices de riesgos </t>
  </si>
  <si>
    <t>Desde el equipo de trabajo de planeación se llevan a cabo las actualizaciones y seguimientos de riesgos</t>
  </si>
  <si>
    <t>Se verifica el cumplimiento de los controles junto con los planes de acción que los fortalecen</t>
  </si>
  <si>
    <t>12.5  Se evalúa la adecuación de los controles a las especificidades de cada proceso, considerando cambios en regulaciones, estructuras internas u otros aspectos que determinen cambios en su diseño.</t>
  </si>
  <si>
    <t>Dimension Control Interno
 Lineas de Defensa</t>
  </si>
  <si>
    <t>INFORMACIÓN Y COMUNICACIÓN</t>
  </si>
  <si>
    <t>Este componente verifica que las políticas, directrices y mecanismos de consecución, captura, procesamiento y generación de datos dentro y en el entorno de cada entidad, satisfagan la necesidad de divulgar los resultados, de mostrar mejoras en la gestión administrativa y procurar que la información y la comunicación de la entidad y de cada proceso sea adecuada a las necesidades específicas de los grupos de valor y grupos de interés. 
Se requiere que todos los servidores de la entidad reciban un claro mensaje de la Alta Dirección sobre las responsabilidades de control. Deben comprender su función frente al Sistema de Control Interno.</t>
  </si>
  <si>
    <r>
      <t xml:space="preserve">
Lineamiento 13: 
</t>
    </r>
    <r>
      <rPr>
        <b/>
        <sz val="11"/>
        <color theme="0"/>
        <rFont val="Arial Narrow"/>
        <family val="2"/>
      </rPr>
      <t>Utilización de información relevante (Identifica requisitos de información; Capta fuentes de datos internas y externas; Procesa datos relevantes y los transforma en información).</t>
    </r>
  </si>
  <si>
    <t>13.1 La entidad ha diseñado sistemas de información para capturar y procesar datos y transformarlos en información para alcanzar los requerimientos de información definidos.</t>
  </si>
  <si>
    <t xml:space="preserve">Dimension de Informacion y comunicación 
</t>
  </si>
  <si>
    <t>Política de comunicaciones</t>
  </si>
  <si>
    <t>Se cumple con los lineamientos para captar la información y responder a los requerimientos</t>
  </si>
  <si>
    <t>En el comité de control interno se evalua el cumplimiento de la política</t>
  </si>
  <si>
    <t>13.2  La entidad cuenta con el inventario de información relevante (interno/externa) y cuenta con un mecanismo que permita su actualización.</t>
  </si>
  <si>
    <t>Dimension de Informacion y comunicación 
Politica de Transparencia y Acceso a la Informaciòn Publica</t>
  </si>
  <si>
    <t>Desde comunicaciones se cuenta con el inventario de comunicación interna y externa</t>
  </si>
  <si>
    <t>Se cuenta con procedimientos y formatos que permiten el inventario de solicitudes de publicación interna y externa</t>
  </si>
  <si>
    <t>13.3 La entidad considera un ámbito amplio de fuentes de datos (internas y externas), para la captura y procesamiento posterior de información clave para la consecución de metas y objetivos.</t>
  </si>
  <si>
    <t>Se cuenta con diferentes mecanismos de fuente de datos como las PQRSD y encuestas de satisfacción</t>
  </si>
  <si>
    <t>En el marco del comité de control interno se presentan los resultados de seguimeintos a PQRSD e informes de seguimiento de rendición de cuentas</t>
  </si>
  <si>
    <t>Se cumple con las fuentes de información y se toman los correctivos necesarios</t>
  </si>
  <si>
    <t>13.4 La entidad ha desarrollado e implementado actividades de control sobre la integridad, confidencialidad y disponibilidad de los datos e información definidos como relevantes.</t>
  </si>
  <si>
    <t>Desde  la tercera línea de defensa se lleva a cabo el seguimeinto periódico del cumplimiento de transparencia y acceso a la información</t>
  </si>
  <si>
    <r>
      <t xml:space="preserve">
Lineamiento 14: 
</t>
    </r>
    <r>
      <rPr>
        <b/>
        <sz val="11"/>
        <color theme="0"/>
        <rFont val="Arial Narrow"/>
        <family val="2"/>
      </rPr>
      <t>Comunicación Interna (Se comunica con el Comité Institucional de Coordinación de Control Interno o su equivalente; Facilita líneas de comunicación en todos los niveles; Selecciona el método de comunicación pertinente).</t>
    </r>
  </si>
  <si>
    <t>14.1 Para la comunicación interna la Alta Dirección tiene mecanismos que permitan dar a conocer los objetivos y metas estratégicas, de manera tal que todo el personal entiende su papel en su consecución. (Considera los canales más apropiados y evalúa su efectividad).</t>
  </si>
  <si>
    <t xml:space="preserve">Dimension de Informacion y comunicación
</t>
  </si>
  <si>
    <t>En la política se comprende los intereses de los gruposs de valor y canales de comunicación tanto internos como externos</t>
  </si>
  <si>
    <t>Se cumple con los lineamientos para la comunicación de la plataforma estratégica en toda la Agencia</t>
  </si>
  <si>
    <t>14.2 La entidad cuenta con políticas de operación relacionadas con la administración de la información (niveles de autoridad y responsabilidad)</t>
  </si>
  <si>
    <t>La política es aprobada en el marco del comité de Gestión y Desempeño</t>
  </si>
  <si>
    <t>Se cumple con lineamientos y niveles de aprobación</t>
  </si>
  <si>
    <t>14.3 La entidad cuenta con canales de información internos para la denuncia anónima o confidencial de posibles situaciones irregulares y se cuenta con mecanismos específicos para su manejo, de manera tal que generen la confianza para utilizarlos.</t>
  </si>
  <si>
    <t>Se cuenta con el procedimiento de PQRSD el cual comprende aquellas que son anónimas</t>
  </si>
  <si>
    <t>14.4 La entidad establece e implementa políticas y procedimientos para facilitar una comunicación interna efectiva.</t>
  </si>
  <si>
    <t>Política de comunicaciones y plan estratégico de comunicaciones</t>
  </si>
  <si>
    <t>Se cuenta con los lineamientos y metodología para facilitar la comunicación asertiva y efectiva a los grupos de valor</t>
  </si>
  <si>
    <t>Se cuenta con los lineamientos y seguimiento correspondiente para facilitar la comunicación interna y externa</t>
  </si>
  <si>
    <t>Desde el comite de GyD se realiza el seguimiento al cumplimeinto del plan de acción de comunicaciones</t>
  </si>
  <si>
    <r>
      <t xml:space="preserve">
Lineamiento 15: 
</t>
    </r>
    <r>
      <rPr>
        <b/>
        <sz val="11"/>
        <color theme="0"/>
        <rFont val="Arial Narrow"/>
        <family val="2"/>
      </rPr>
      <t>Comunicación con el exterior (Se comunica con los grupos de valor y con terceros externos interesados; Facilita líneas de comunicación).</t>
    </r>
  </si>
  <si>
    <t xml:space="preserve">15.1 La entidad desarrolla e implementa controles que facilitan la comunicación externa, la cual incluye  políticas y procedimientos. 
Incluye contratistas y proveedores de servicios tercerizados (cuando aplique). </t>
  </si>
  <si>
    <t xml:space="preserve">
Dimension de Informacion y Comunicación
Dimension de Control Interno
Primera Linea de Defensa</t>
  </si>
  <si>
    <t xml:space="preserve">15.2 La entidad cuenta con canales externos definidos de comunicación, asociados con el tipo de información a divulgar, y éstos son reconocidos a todo nivel de la organización.
</t>
  </si>
  <si>
    <t xml:space="preserve">Dimension de Informacion y Comunicación
Politica de Transparencia, acceso a la información pública y lucha
contra la corrupción </t>
  </si>
  <si>
    <t>Se socializan los canales de comunicación de la Agencia</t>
  </si>
  <si>
    <t>15.3 La entidad cuenta con procesos o procedimiento para el manejo de la información entrante (quién la recibe, quién la clasifica, quién la analiza), y a la respuesta requierida (quién la canaliza y la responde).</t>
  </si>
  <si>
    <t xml:space="preserve">Dimension de Informacion y Comunicación
Politica de Gestion Documental
Politica de Transparencia, acceso a la información pública y lucha
contra la corrupción </t>
  </si>
  <si>
    <t>Las políticas institucionales son aprobadas en el comité de Gestión y Desempeño</t>
  </si>
  <si>
    <t>Se tienen definidos los canales de comunicación, se clasifica la información de conformidad con los lineamientos de cada política</t>
  </si>
  <si>
    <t>El seguimiento al cumplimiento de políticas y planes estratégicos se llevan a cabo por la segunda y tercera línea de defensa</t>
  </si>
  <si>
    <t xml:space="preserve">15.4 La entidad cuenta con procesos o procedimientos encaminados a evaluar periodicamente la efectividad de los canales de comunicación con partes externas, así como sus contenidos, de tal forma que se puedan mejorar.
</t>
  </si>
  <si>
    <t>Dimension de Informacion y Comunicación
Politica deControl Interno
Lineas de Defensa</t>
  </si>
  <si>
    <t>Procedimiento de rendición de cuentas
política de comunicaciones</t>
  </si>
  <si>
    <t>Se evalua la efectividad de los canales a través de las encuestas de satisfacción</t>
  </si>
  <si>
    <t>Se cuenta con los procedimientos de evaluación periódica</t>
  </si>
  <si>
    <t>En el marco del comité de control interno se presentan resultados de auditorías internas a los procesos de comunicación estratégica y gestión de grupos de interes</t>
  </si>
  <si>
    <t>15.5 La entidad analiza periodicamente su caracterización de usuarios o grupos de valor, a fin de actualizarla cuando sea pertinente.</t>
  </si>
  <si>
    <t>Dimension de Direccionamiento Estrategico y Planeaciòn
Politica de Planeacion Institucional</t>
  </si>
  <si>
    <t>15.6 La entidad analiza periodicamente los resultados frente a la evaluación de percepción por parte de los usuarios o grupos de valor para la incorporación de las mejoras correspondientes.</t>
  </si>
  <si>
    <t>ACTIVIDADES DE MONITOREO</t>
  </si>
  <si>
    <t>Este componente considera actividades en el día a día de la gestión institucional, así como a través de evaluaciones periódicas (autoevaluación, auditorías). Su propósito es valorar: (i) la efectividad del control interno de la entidad pública; (ii) la eficiencia, eficacia y efectividad de los procesos; (iii) el nivel de ejecución de los planes, programas y proyectos; (iv) los resultados de la gestión, con el propósito de detectar desviaciones, establecer tendencias, y generar recomendaciones para orientar las acciones de mejoramiento de la entidad pública.</t>
  </si>
  <si>
    <r>
      <rPr>
        <b/>
        <u/>
        <sz val="11"/>
        <color theme="0"/>
        <rFont val="Arial Narrow"/>
        <family val="2"/>
      </rPr>
      <t xml:space="preserve">Lineamiento 16. </t>
    </r>
    <r>
      <rPr>
        <sz val="11"/>
        <color theme="0"/>
        <rFont val="Arial Narrow"/>
        <family val="2"/>
      </rPr>
      <t xml:space="preserve"> Evaluaciones continuas y/o separadas (autoevaluación, auditorías) para determinar si los componentes del Sistema de Control Interno están presentes y funcionando.
</t>
    </r>
  </si>
  <si>
    <t>Observaciones de la evaluacion independiente (tener encuenta papel de  líneas de defensa) 
*Nota: Unicamente diligenciar las observaciones que van vinculadas al desarrollo de actividades de las demas lineas de defensa</t>
  </si>
  <si>
    <t>16.1 El comité Institucional de Coordinación de Control Interno aprueba anualmente el Plan Anual de Auditoría presentado por parte del Jefe de Control Interno o quien haga sus veces y hace el correspondiente seguimiento a sus ejecución?</t>
  </si>
  <si>
    <t>Dimension de Control Interno
Lineas Estrategica</t>
  </si>
  <si>
    <t>16.2  La Alta Dirección periódicamente evalúa los resultados de las evaluaciones (contínuas e independientes)  para concluir acerca de la efectividad del Sistema de Control Interno</t>
  </si>
  <si>
    <t>Sesiones del comité de control interno</t>
  </si>
  <si>
    <t>16.3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t>
  </si>
  <si>
    <t>Dimension de Control Interno
Tercera Linea de Defensa</t>
  </si>
  <si>
    <t>Informes de Ley
Auditorías internas</t>
  </si>
  <si>
    <t>Se realiza de acuerdo a planificación en el programa anual de auditorias</t>
  </si>
  <si>
    <t>16.4 Acorde con el Esquema de Líneas de Defensa se han implementado procedimientos de monitoreo continuo como parte de las actividades de la 2a línea de defensa, a fin de contar con información clave para la toma de decisiones.</t>
  </si>
  <si>
    <t>Dimension de Control Interno
Segunda Linea de Defensa</t>
  </si>
  <si>
    <t>Se cuenta con el procedimiento de revisión por la dirección, planes de acción y planes de mejoramiento</t>
  </si>
  <si>
    <t>El procedimiento de revisión por la Dirección comprende el monitoreo continuo de todos los procesos</t>
  </si>
  <si>
    <t>Se cumple con el monitoreo realizado por la segunda línea de defensa</t>
  </si>
  <si>
    <t>Desde los planes de acción se monitorean las actividades para el cumplimiento de objetivos</t>
  </si>
  <si>
    <t>Desde los planes de mejoramiento se monitorean las oportunidades de mejora identificadas</t>
  </si>
  <si>
    <t>16.5 Frente a las evaluaciones independientes la entidad considera evaluaciones externas de organismos de control, de vigilancia, certificadores, ONG´s u otros que permitan tener una mirada independiente de las operaciones.</t>
  </si>
  <si>
    <t>Contratos de Revisoría Fiscal</t>
  </si>
  <si>
    <t>Se cuenta con la revisoría fiscal la cual realizad auditorías internas de caracter financiero, organizacional, control interno contable y adminsitrativo y seguridad digital</t>
  </si>
  <si>
    <t>Desde la revisoría se lleva a cabo las auditorias externas. 
Se comprenden tambien las auditorías por los entes de control</t>
  </si>
  <si>
    <t xml:space="preserve">Los entes de vigilancia y control comprenden las auditorías de cumplimiento </t>
  </si>
  <si>
    <r>
      <rPr>
        <b/>
        <u/>
        <sz val="11"/>
        <color theme="0"/>
        <rFont val="Arial Narrow"/>
        <family val="2"/>
      </rPr>
      <t xml:space="preserve">Lineamiento 17. </t>
    </r>
    <r>
      <rPr>
        <sz val="11"/>
        <color theme="0"/>
        <rFont val="Arial Narrow"/>
        <family val="2"/>
      </rPr>
      <t xml:space="preserve"> 
Evaluación y comunicación de deficiencias oportunamente (Evalúa los resultados, Comunica las deficiencias y Monitorea las medidas correctivas).
</t>
    </r>
  </si>
  <si>
    <t>17.1 A partir de la información de las evaluaciones independientes, se evalúan para determinar su efecto en el Sistema de Control Interno de la entidad y su impacto en el logro de los objetivos, a fin de determinar cursos de acción para su mejora.</t>
  </si>
  <si>
    <t>En el marco del comité de control interno se evalua el resultado de la evaluación independientes, se toman decisiones y correctivos correspondientes</t>
  </si>
  <si>
    <t>Se cumple a través de las sesiones del comité de control interno</t>
  </si>
  <si>
    <t>17.2 Los informes recibidos de entes externos (organismos de control, auditores externos, entidades de vigilancia entre otros) se consolidan y se concluye sobre el impacto en el Sistema de Control Interno, a fin de determinar los cursos de acción.</t>
  </si>
  <si>
    <t>Planes de Mejoramiento</t>
  </si>
  <si>
    <t>Desde la tercera línea de defensa se realiza el acompañamiento y seguimiento de los informes de evaluaciones por entes externos y se crean los respectivos planes de mejoramiento con las actividades encaminadas a la mejora</t>
  </si>
  <si>
    <t>Se consolidan los planes de mejoramiento con los líderes de procesos involucrados y se lleva a cabo el seguimeinto periódico</t>
  </si>
  <si>
    <t>17.3 La entidad cuenta con políticas donde se establezca a quién reportar las deficiencias de control interno como resultado del monitoreo continuo.</t>
  </si>
  <si>
    <t>Resolución adopción MECI</t>
  </si>
  <si>
    <t>Desde la resolución de adopción del modelo se detallan los lineamientos y responsabilidades de cada una de las instancias de control interno</t>
  </si>
  <si>
    <t>Desde la resolución se comprenden las diferentes instancias y responsabilidades del monitoreo del control interno</t>
  </si>
  <si>
    <t>17.4 La Alta Dirección hace seguimiento a las acciones correctivas relacionadas con las deficiencias comunicadas sobre el Sistema de Control Interno y si se han cumplido en el tiempo establecido.</t>
  </si>
  <si>
    <t>En el marco del comité de control interno se realiza el seguimeinto a compromisos, correctivos y oportunidades de mejora ya sea a traves de sesiones ordinarias o extraordinarias</t>
  </si>
  <si>
    <t>Desde el comité de CI se realizan los seguimientos correspondientes</t>
  </si>
  <si>
    <t>17.5 Los procesos y/o servicios tercerizados, son evaluados acorde con su nivel de riesgos.</t>
  </si>
  <si>
    <t>Matriz de riesgos</t>
  </si>
  <si>
    <t>La contratación de terceros persona natural o jurídica comprende la identificación de  riesgos a través del formato específico, el cual es requerido y obligatorio para adelantar la contratación del tercero</t>
  </si>
  <si>
    <t>Los formatos son recibidos por el área jurídica, en las auditorías internas al proceso de gestión contractual se verifica el cumplimiento de la lista de chequeo para la contratación</t>
  </si>
  <si>
    <t>17.6 Se evalúa la información suministrada por los usuarios (Sistema PQRD), así como de otras partes interesadas para la mejora del  Sistema de Control Interno de la Entidad?</t>
  </si>
  <si>
    <t xml:space="preserve">
Dimension de Informacion y Comunicación 
Dimension de Control Interno
Lineas de Defensa</t>
  </si>
  <si>
    <t>Informes de PQRSD semestrales
Encuesta de satisfacción de usuarios</t>
  </si>
  <si>
    <t>Desde los informes de PQRSD se identifican las principales causas de consulta o denuncia de la agencia y en caso de existir relacionadas con el SCI se presentan al comité</t>
  </si>
  <si>
    <t>Se realiza la evaluación de la información y se establecen las recomendaciones u oportunidades de mejora correspondientes</t>
  </si>
  <si>
    <t>Desde la encuesta de satisfacción de usuarios se identifica el grado de umplimiento en relación al contenido</t>
  </si>
  <si>
    <t xml:space="preserve">17.7 Verificación del avance y cumplimiento de las acciones incluidas en los planes de mejoramiento producto de las autoevaluaciones. (2ª Línea).
</t>
  </si>
  <si>
    <t xml:space="preserve">
Dimension de Control Interno
Lineas de Defensa</t>
  </si>
  <si>
    <t>Desde la tercera línea de defensa se realiza el acompañamiento y seguimiento planes de mejoramiento con las actividades encaminadas a la mejora con una periodicidad trimestral o segun las fechas de cierre de las actividades</t>
  </si>
  <si>
    <t>Desde la tercera línea de defensa se realiza el seguimeitno periódico</t>
  </si>
  <si>
    <t>17.8 Evaluación de la efectividad de las acciones incluidas en los Planes de mejoramiento producto de las auditorías internas y de entes externos. (3ª Línea)</t>
  </si>
  <si>
    <t>Planes de Mejoramiento Evidencias de Cierre efectivo</t>
  </si>
  <si>
    <t>Desde la tercera línea de defensa se solicitan las evidencias de cierre de actividades, de esta manera se evalua la efectividad de dichas acciones, en algunos casos es necsario replanterar acciones y tiempos de cierre</t>
  </si>
  <si>
    <t>Se deja la evidencia en los seguimeintos de los planes de mejoramiento</t>
  </si>
  <si>
    <t>17.9 Las deficiencias de control interno son reportadas a los responsables de nivel jerárquico superior, para tomar la acciones correspondientes?</t>
  </si>
  <si>
    <t>Desde el comité de CI se realizan los seguimeintos correspondientes</t>
  </si>
  <si>
    <t>Los miembros del Comité de CI son los líderes de procesos estratégicos y misionales</t>
  </si>
  <si>
    <t>Nombre de la Entidad:</t>
  </si>
  <si>
    <t>Corporación Agencia Nacional de Gobierno Digital</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</si>
  <si>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</si>
  <si>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</si>
  <si>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</si>
  <si>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</si>
  <si>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</si>
  <si>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</si>
  <si>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</si>
  <si>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Las lineas de defensa se siguen fortaleciendo a traves de socializaciones a líderes de procesos, gerentes de proyectos, directivos y cargos o roles encargados de la ejecución de controles.
Desde la política y guía para la gestión de riesgos se dan los lineamientos para la ejecución de las líneas de defensa.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</si>
  <si>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</si>
  <si>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</si>
  <si>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</si>
  <si>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</si>
  <si>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</si>
  <si>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</si>
  <si>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</si>
  <si>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</si>
  <si>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</si>
  <si>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Debilidades: 
- Se identificó que para el primer semestre de 2023 no se realizó el seguimiento por parte de la segunda línea de defensa a los mapas de riesgos de gestión.
Fortalezas
- Se procedió con la adopción de los lineamientos de gestión de riesgos en la ejecución de proyectos</t>
  </si>
  <si>
    <t>Actividades de control</t>
  </si>
  <si>
    <t>Información y comunicación</t>
  </si>
  <si>
    <t>Debilidades: 
- Adopción de los lineamientos de la estrategia de comunicaciones e imagen insttucional especialmente para la publicación de información interna
Fortalezas
- Implementación de la estrategia de comunicaciones y plan de comunicaciones
- Definición de cronograma y actividades para la gestión de partes interesadas y grupos de interes
- Se fortaleció el procedimeinto para la rendición de cuentas</t>
  </si>
  <si>
    <t xml:space="preserve">Monitoreo </t>
  </si>
  <si>
    <t>Debilidades: 
- Fomentar la participación de los diferentes procesos en las actividades de monitoreo desde la primera linea de defensa.
Fortalezas: 
- Seguimiento y evaluación de la implementación de los planes de mejoramiento producto de las auditorías internas y externas
- Seguimeinto al trámite de PQRSD y Austeridad del gasto desde el proceso de Seguimeinto, Medición, Evaluación y Control
- Actividades de seguimiento períodico a la gestión de riesgos
- Cumplimiento en el reporte de informes de ley propuestos</t>
  </si>
  <si>
    <t xml:space="preserve">
Lineamiento </t>
  </si>
  <si>
    <t xml:space="preserve">Pregunta </t>
  </si>
  <si>
    <t xml:space="preserve">Componente </t>
  </si>
  <si>
    <t>Dimensión o política del mipg asociada al requerimiento</t>
  </si>
  <si>
    <t>Puntaje</t>
  </si>
  <si>
    <t>Orden</t>
  </si>
  <si>
    <t xml:space="preserve">Descripción del lineamiento </t>
  </si>
  <si>
    <t>Lineamiento</t>
  </si>
  <si>
    <t>Presente</t>
  </si>
  <si>
    <t xml:space="preserve">Funcionando </t>
  </si>
  <si>
    <t>Nivel de cumplimiento - aspectos particulares por componente</t>
  </si>
  <si>
    <t>1.1</t>
  </si>
  <si>
    <t>Ambiente de Control</t>
  </si>
  <si>
    <t>La entidad demuestra el compromiso con la integridad (valores) y principios del servicio público</t>
  </si>
  <si>
    <t>Cuando en el análisis de los requerimientos en los diferenes componentes del MECI se cuente con aspectos evaluados en nivel 2 (presente) y 3 (funcionando).</t>
  </si>
  <si>
    <t>1.2</t>
  </si>
  <si>
    <t>Deficiencia de Control
(Diseño o Ejecución)</t>
  </si>
  <si>
    <t>Cuando en el análisis de los requerimientos en los diferenes componentes del MECI se cuente con aspectos evaluados en nivel 2 (presente) y 2 (funcionando); 3 (presente) y 1 (funcionando); 3 (presente) y 2 (funcionando).</t>
  </si>
  <si>
    <t>Deficiencia de control mayor</t>
  </si>
  <si>
    <t>1.3</t>
  </si>
  <si>
    <t>Deficiencia de Control Mayor
(Diseño y Ejecución)</t>
  </si>
  <si>
    <t>Cuando en el análisis de los requerimientos en los diferenes componentes del MECI se cuente con aspectos evaluados en nivel 1 (presente) y 1 (funcionando); 2 (presente) y 1 (funcionando).</t>
  </si>
  <si>
    <t>1.4</t>
  </si>
  <si>
    <t>1.5</t>
  </si>
  <si>
    <t>2.1</t>
  </si>
  <si>
    <t xml:space="preserve">Aplicación de mecanismos para ejercer una adecuada supervisión del Sistema de Control Interno </t>
  </si>
  <si>
    <t>2.2</t>
  </si>
  <si>
    <t>2.3</t>
  </si>
  <si>
    <t>3.1</t>
  </si>
  <si>
    <t>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</si>
  <si>
    <t>3.3</t>
  </si>
  <si>
    <t>3.2</t>
  </si>
  <si>
    <t>4.1</t>
  </si>
  <si>
    <t>Compromiso con la competencia de todo el personal, por lo que la gestión del talento humano tiene un carácter estratégico con el despliegue de actividades clave para todo el ciclo de vida del servidor público –ingreso, permanencia y retiro.</t>
  </si>
  <si>
    <t>4.2</t>
  </si>
  <si>
    <t>4.3</t>
  </si>
  <si>
    <t>4.4</t>
  </si>
  <si>
    <t>4.5</t>
  </si>
  <si>
    <t>4.6</t>
  </si>
  <si>
    <t>4.7</t>
  </si>
  <si>
    <t>5.1</t>
  </si>
  <si>
    <t>La entidad establece líneas de reporte dentro de la entidad para evaluar el funcionamiento del Sistema de Control Interno.</t>
  </si>
  <si>
    <t>5.2</t>
  </si>
  <si>
    <t>5.3</t>
  </si>
  <si>
    <t>5.4</t>
  </si>
  <si>
    <t>5.5</t>
  </si>
  <si>
    <t>5.6</t>
  </si>
  <si>
    <t>6.1</t>
  </si>
  <si>
    <t xml:space="preserve">Definición de objetivos con suficiente claridad para identificar y evaluar los riesgos relacionados: i)Estratégicos; ii)Operativos; iii)Legales y Presupuestales; iv)De Información Financiera y no Financiera.
</t>
  </si>
  <si>
    <t>6.2</t>
  </si>
  <si>
    <t>6.3</t>
  </si>
  <si>
    <t>7.1</t>
  </si>
  <si>
    <t xml:space="preserve">Identificación y análisis de riesgos (Analiza factores internos y externos; Implica a los niveles apropiados de la dirección; Determina cómo responder a los riesgos; Determina la importancia de los riesgos). </t>
  </si>
  <si>
    <t>7.2</t>
  </si>
  <si>
    <t>7.3</t>
  </si>
  <si>
    <t>7.4</t>
  </si>
  <si>
    <t>7.5</t>
  </si>
  <si>
    <t>8.1</t>
  </si>
  <si>
    <t xml:space="preserve">Evaluación del riesgo de fraude o corrupción. 
Cumplimiento artículo 73 de la Ley 1474 de 2011, relacionado con la prevención de los riesgos de corrupción.
</t>
  </si>
  <si>
    <t>8.2</t>
  </si>
  <si>
    <t>8.3</t>
  </si>
  <si>
    <t>8.4</t>
  </si>
  <si>
    <t>9.1</t>
  </si>
  <si>
    <t xml:space="preserve">Identificación y análisis de cambios significativos </t>
  </si>
  <si>
    <t>9.2</t>
  </si>
  <si>
    <t>9.3</t>
  </si>
  <si>
    <t>9.4</t>
  </si>
  <si>
    <t>9.5</t>
  </si>
  <si>
    <t>10.1</t>
  </si>
  <si>
    <t>Diseño y desarrollo de actividades de control (Integra el desarrollo de controles con la evaluación de riesgos; tiene en cuenta a qué nivel se aplican las actividades; facilita la segregación de funciones).</t>
  </si>
  <si>
    <t>10.2</t>
  </si>
  <si>
    <t>10.3</t>
  </si>
  <si>
    <t>11.1</t>
  </si>
  <si>
    <t>Seleccionar y Desarrolla controles generales sobre TI para apoyar la consecución de los objetivos .</t>
  </si>
  <si>
    <t>11.2</t>
  </si>
  <si>
    <t>11.3</t>
  </si>
  <si>
    <t>11.4</t>
  </si>
  <si>
    <t>12.1</t>
  </si>
  <si>
    <t>Despliegue de políticas y procedimientos (Establece responsabilidades sobre la ejecución de las políticas y procedimientos; Adopta medidas correctivas; Revisa las políticas y procedimientos).</t>
  </si>
  <si>
    <t>12.2</t>
  </si>
  <si>
    <t>12.3</t>
  </si>
  <si>
    <t>12.4</t>
  </si>
  <si>
    <t>12.5</t>
  </si>
  <si>
    <t>13.1</t>
  </si>
  <si>
    <t>Info y Comunicación</t>
  </si>
  <si>
    <t>Utilización de información relevante (Identifica requisitos de información; Capta fuentes de datos internas y externas; Procesa datos relevantes y los transforma en información).</t>
  </si>
  <si>
    <t>13.2</t>
  </si>
  <si>
    <t>13.3</t>
  </si>
  <si>
    <t>13.4</t>
  </si>
  <si>
    <t>14.1</t>
  </si>
  <si>
    <t>Comunicación Interna (Se comunica con el Comité Institucional de Coordinación de Control Interno o su equivalente; Facilita líneas de comunicación en todos los niveles; Selecciona el método de comunicación pertinente).</t>
  </si>
  <si>
    <t>14.2</t>
  </si>
  <si>
    <t>14.3</t>
  </si>
  <si>
    <t>14.4</t>
  </si>
  <si>
    <t>15.1</t>
  </si>
  <si>
    <t>Comunicación con el exterior (Se comunica con los grupos de valor y con terceros externos interesados; Facilita líneas de comunicación).</t>
  </si>
  <si>
    <t>15.2</t>
  </si>
  <si>
    <t>15.3</t>
  </si>
  <si>
    <t>15.4</t>
  </si>
  <si>
    <t>15.5</t>
  </si>
  <si>
    <t>15.6</t>
  </si>
  <si>
    <t>16.1</t>
  </si>
  <si>
    <t>Monitoreo - Supervisión</t>
  </si>
  <si>
    <t>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t>
  </si>
  <si>
    <t>16.2</t>
  </si>
  <si>
    <t>16.3</t>
  </si>
  <si>
    <t>16.4</t>
  </si>
  <si>
    <t>16.5</t>
  </si>
  <si>
    <t xml:space="preserve">17.1 </t>
  </si>
  <si>
    <t>Evaluación y comunicación de deficiencias oportunamente (Evalúa los resultados, Comunica las deficiencias y Monitorea las medidas correctivas).</t>
  </si>
  <si>
    <t xml:space="preserve">17.2 </t>
  </si>
  <si>
    <t xml:space="preserve">17.3 </t>
  </si>
  <si>
    <t xml:space="preserve">17.4 </t>
  </si>
  <si>
    <t xml:space="preserve">17.5 </t>
  </si>
  <si>
    <t xml:space="preserve">17.6 </t>
  </si>
  <si>
    <t xml:space="preserve">17.7 </t>
  </si>
  <si>
    <t xml:space="preserve">17.8 </t>
  </si>
  <si>
    <t xml:space="preserve">17.9 </t>
  </si>
  <si>
    <t>En el comité de control interno no se ha llevado a cabao la revisión del cumplimiento o adopción del código de integridad</t>
  </si>
  <si>
    <t>Durante el primer semestre de 2024 se llevó a cabo la estratégía de viernes integro, la cual a través de correo electrónico se recuerdan los valores y principios del código de integridad</t>
  </si>
  <si>
    <t xml:space="preserve">Desde el área de talento humano no se ha llevado a cabo la presentación del código de integridad de la entidad </t>
  </si>
  <si>
    <t>No se han presentado situaciones de conflicto de interés que se presenten al comité de control interno</t>
  </si>
  <si>
    <t xml:space="preserve">Desde el equipo de talento humano se lleva a cabo el plan de trabajo para la gestión de conflictos de interés, se cuenta con los canales y procedimientos para atender las posibles denuncias que se reciban
</t>
  </si>
  <si>
    <t>Se cuenta con los mecanismos para la prevención del uso inadecuado de la información</t>
  </si>
  <si>
    <t>Se cuenta con los controles desde el área de gestión de TI para la prevención de pérdida de información</t>
  </si>
  <si>
    <t>Desde el equipo de comunicaciones y planeación se llevó a cabo la construcción del plan de transparencia y ética pública</t>
  </si>
  <si>
    <t>Desde planeación se lleva a cabo la identificación de riesgos de gestión y de corrupción</t>
  </si>
  <si>
    <t>Desde control interno se validó la construcción del plan de transparecia y ética pública, sin embargo no se idnetificó la ejecución de dicho plan</t>
  </si>
  <si>
    <t>En el comité de control interno se llevó a cabo la presentación de la política integral de gestión de riesgos</t>
  </si>
  <si>
    <t>Desde el área de planeación se llevó a cabo la actualización del mapa de riesgos de corrupción</t>
  </si>
  <si>
    <t xml:space="preserve">Desde el proceso de seguimiento, medición,evaluación y control se lleva a cabo el seguimiento a la identificación de riesgos de corrupción
</t>
  </si>
  <si>
    <t>Se llevó a cabo la modificación de la resolución de funcionamiento del comité de control interno con relación a los integrantes del mismo, de acuerdo con la actualización del organigrama de la entidad</t>
  </si>
  <si>
    <t>El esquema de líneas de Defensa se define y establece en la política integral de gestión de riesgos</t>
  </si>
  <si>
    <t>Se llevó a cabo socialización de la política de gestión de riesgos</t>
  </si>
  <si>
    <t>Se cuenta con el funcionamiento del comité de control interno y las reuniones semanales a través del comité de gestión y desempeño</t>
  </si>
  <si>
    <t>Se llevó a cabo la actualización de la política integral de gestión de riesgos y los mapas de riesgos de gestión y corrupción</t>
  </si>
  <si>
    <t>La política y guia de riesgos comprende los niveles de aceptación de los riesgos</t>
  </si>
  <si>
    <t xml:space="preserve">Desde el comité de control interno se aprueban las actualizaciones de la política y los mapas de riesgos </t>
  </si>
  <si>
    <t>Desde la segunda línea de Defensa (planeación) se lleva a cabo la actualización y seguimiento de matrices considerando los cambios internos y externos presentados en el periodo</t>
  </si>
  <si>
    <t>Se llevó a cabo actualización de los mapas de riesgos de gestión y corrupción por procesos</t>
  </si>
  <si>
    <t>Durante el primer semestre de 2024 se retomaron los acompañamientos y actualzación de los documentos y mapas de riesgos</t>
  </si>
  <si>
    <t>Se cuenta con el plan estratégico de talento humano aprobado en la sesión del mes de febrero del comité de gestión y desempeño</t>
  </si>
  <si>
    <t>La política de gestión estratégica de talento humano es de seguimiento periódico por parte del grupo de talento humano, no se ha llevado a cabo revisión o presentación ante los comités</t>
  </si>
  <si>
    <t>Desde el comité de control interno no se evaluan las actividades asociadas al ingreso de personal, se evalua a través de auditorías externas por la revisoría fiscal quiene apoyan de manera externa las funciones de evaluación</t>
  </si>
  <si>
    <t>Se llevaron a cabo las socializaciones de las evaluaciones realizadas en materia de nomina y personal</t>
  </si>
  <si>
    <t>Desde la tercera línea de defensa se expuso ante el comité de gestión y desempeño las falencias en temas relacionados con el personal (examenes médicos, medición de clima orgnizacional, etc), si bien se cuenta con el plan de mejoramiento no ha iniciado la ejecución de los exámenes</t>
  </si>
  <si>
    <t>se realizaron las socializaciones respecto a las líneas de defensa</t>
  </si>
  <si>
    <t>Se actualizó el manual de funciones y competencias</t>
  </si>
  <si>
    <t>Desde el área de talento humano se han llevado a cabo las acciones correspondientes para el cumplimiento del PIC</t>
  </si>
  <si>
    <t>Los contratos de OPS cuentan con pólizas de cumplimiento y calidad del servicio que permiten mitigar el impacto del incumplimiento por parte de los terceros contratados.
Se deben fortalcer las acciones de supervisión de estos contratos para garantizar que cumplan con los entregables de cada contrato</t>
  </si>
  <si>
    <t>Política integral de gestión del riesgo
plan de acción</t>
  </si>
  <si>
    <t>Se cuenta con política de riesgos actualizada y articulada con los lineamientos del DAFP</t>
  </si>
  <si>
    <t>Desde la tercera línea de defensa se lleva a cabo el seguimiento al cumplimiento de los lineamientos de la política de riesgos</t>
  </si>
  <si>
    <t>Se han llevado a cabo dos modificaciones al programa anual de auditorías con el fin de lograr el cumplimiento sobre las actividades propuestas</t>
  </si>
  <si>
    <t>En el marco del comité de control interno se relaciona el resultado de cada uno de los informes llevados a cabo por la tercera línea de defensa, allí se toman los correctivos necesarios</t>
  </si>
  <si>
    <t>En el marco del comité de control interno se evaluan los seguimientos realizados por la segunda línea y el cumplimiento de las actividades descritas</t>
  </si>
  <si>
    <t>Se evidenció que las cartas descriptivas se estan actualizando, para el primer semestre de 2024 se cuenta con 3 procesos con cartas descriptivas actualizadas</t>
  </si>
  <si>
    <t>En los comités de gestión y desempeño y  de control interno se presentan las posibles desviaciones y llamados de alerta</t>
  </si>
  <si>
    <t>La política de gestión de reisgos comprende los lineamientos transversales para toda la entidad</t>
  </si>
  <si>
    <t>En el comité de control interno se presentan las posibles desviaciones y llamados de alerta que se identifican a traves de los seguimientos periódicos</t>
  </si>
  <si>
    <t>Los resultados de la gestión de riesgos se presenta en el comité de Gestión y Desempeño</t>
  </si>
  <si>
    <t>Se cuenta con la política y procedimiento para la gestión de riesgos</t>
  </si>
  <si>
    <t>Desde la política se dan los lineamientos para el tratamiento en caso de materialización de riesgos</t>
  </si>
  <si>
    <t>Se realizan mesas de trabajo con los líderes de procesos y sus equipos para la identificación y actualización de matrices</t>
  </si>
  <si>
    <t>Política y procedimiento de riesgos</t>
  </si>
  <si>
    <t>Desde la política de riesgos se emiten los lineamientos para el tratamiento en caso de materialización de riesgos</t>
  </si>
  <si>
    <t>política de gestión de riesgos
mapas de riesgos
Programa de transparencia y ética pública</t>
  </si>
  <si>
    <t>Se cuenta con el programa de transparecia y ética pública</t>
  </si>
  <si>
    <t>Se encuentra en ejecución el programa de transparencia, dando el primer avance de la actualización de las matrices de riesgos de corrupción</t>
  </si>
  <si>
    <t>La política de riesgos comprende de manera genneral los lineameintos para la gestión de riesgos de corrupción en todos los procesos de la Agencia
El programa de transparencia y ética publica desarrolla un componente de lucha conta la corrupción</t>
  </si>
  <si>
    <t>Política de riesgos</t>
  </si>
  <si>
    <t>Desde la tercera línea de defensa se realiza el seguimiento cuatrimestral a los mapas de riesgos de corrupción y el Programa de transparencia</t>
  </si>
  <si>
    <t>Los resultados de los seguimientos realizados se presentan ante el comité de Gestión y Desempeño y comité de control interno</t>
  </si>
  <si>
    <t>Desde la segunda línea de defensa se llevan a cabo las acciones para que la Alta dirección tome decisiones, a traves del procedimiento de revisión por la dirección</t>
  </si>
  <si>
    <t>Política y matrices de riesgos</t>
  </si>
  <si>
    <t xml:space="preserve">Desde la política de riesgos se dan los lineamientos de monitoreo </t>
  </si>
  <si>
    <t>La actualización de las matrices se realiza de manera integral por cada proceso con acompañamiento del área de planeación</t>
  </si>
  <si>
    <t>En el comité de control interno se presentan desviaciones de acuerdo a los seguimientos semestrales</t>
  </si>
  <si>
    <t>Desde la política se comprende el monitoreo, la segunda linea de defensa se encarga de su aplicación y la tercera línea presenta las desviaciones frente al monitoreo realizado</t>
  </si>
  <si>
    <t>Política de riesgos
Mapas de riesgos</t>
  </si>
  <si>
    <t>En la política de riesgos se comprenden los niveles aceptables por la entidad</t>
  </si>
  <si>
    <t>En comité de gestión y desempeño y control interno se presentan de manera general el mapa de riesgos</t>
  </si>
  <si>
    <t>Se identifica oportunidad de mejora para fortalecer el seguimiento de los riesgos, sus niveles y decisiones frente aquellos que no son aceptados por la entidad</t>
  </si>
  <si>
    <t>Desde la política  se comprende el monitoreo, la segunda linea de defensa se encarga de su aplicación</t>
  </si>
  <si>
    <t>Se realizan auditorías con enfoque en riesgos, de esta manera se evalua el estado actual de la gestión</t>
  </si>
  <si>
    <t>La contratación por OPS se comprende desde el manual de contratación, el área financiera certifica la insuficiencia o inexistencia del personal</t>
  </si>
  <si>
    <t>Desde las auditorías internas se evaluan los controles, sin embargo, para el primer semestre de 2024 no se ha contado con el quipo de seguridad de la información completo, que permita seguir gestionando las buenas prácticas adoptadas por la entidad</t>
  </si>
  <si>
    <t>Se esta trabajando en el formato de evaluación de proveedores</t>
  </si>
  <si>
    <t>Dentro de la documentación no se encuentra matrices de segregación de roles, unicamente lo establecido en manual de funciones y Estudios Previos de la contratación por OPS</t>
  </si>
  <si>
    <t>El equipo de trabajo encargado de la tercera línea de defensa es insuficiente para adelantar estas actividades</t>
  </si>
  <si>
    <t>Procedimiento de Revisión por la Dirección
Auditorías internas</t>
  </si>
  <si>
    <t>Anualmente se presentan los resultados ante la alta dirección, las desviaciones se gestionan a través de planes de mejoramiento</t>
  </si>
  <si>
    <t>Se cumple a traves de la revisión por la alta dirección y las auditorías internas</t>
  </si>
  <si>
    <t>Se llevan a cabo seguimiento por la segunda y tercera línea de defensa</t>
  </si>
  <si>
    <t>Desde la política se dan los lineamientos para el diseño y evaluación de controles</t>
  </si>
  <si>
    <t>Desde la tercera línea de defensa, se evaluan semestralmente la gestión realizada por el área de planeación</t>
  </si>
  <si>
    <t>En la política se comprende los intereses de los grupos de valor y canales de comunicación</t>
  </si>
  <si>
    <t>Los sistemas de información se trabajan a traves de los Share Point</t>
  </si>
  <si>
    <t>La política de comunicaciones comprende lineamientos para la actualización de la información</t>
  </si>
  <si>
    <t>A traves de la estrategía de rendición de cuentas e informes de gestión se emiten los resultados de los objetivos</t>
  </si>
  <si>
    <t>Se cuenta con los procedimientos de integridad, confiabilidad y disponibilidad de la intormación, así como las políticas y procedimientos para la protección de datos</t>
  </si>
  <si>
    <t>Desde el proceso de seguimiento, medición, evaaluación y control se realiza el seguimiento del cumplimiento del programa de transparencia y acceso a la información</t>
  </si>
  <si>
    <t>Se apoya en auditorías por la revisoria fiscal que permita identificar las oportunidades de mejora en materia de protección de datos personales</t>
  </si>
  <si>
    <t>En el comité de gestión y desempeño se presentan los resultados de las encuestas y cambios de la política de comunicaciones</t>
  </si>
  <si>
    <t>Políticas de seguridad y privacidad de la información
Política de comunicaciones</t>
  </si>
  <si>
    <t>Se cuenta con la sede electrónica y el link de transparencia para reporte de PQRSD de manera anómima
Se cuenta con el correo para la declaración de situaciones de conflicto de interes</t>
  </si>
  <si>
    <t>Desde la segunda linea de defensa se realiza el seguimiento y gestión correspondiente</t>
  </si>
  <si>
    <t>El correo de conflictos de interes se gestiona a través del área de comunicaciones</t>
  </si>
  <si>
    <t>Se cuenta con los medios para el reporte de quejas anónimas tanto por página web como por correo electrónico</t>
  </si>
  <si>
    <t>Se cuenta con la estrategía de rendición de cuentas</t>
  </si>
  <si>
    <t>Política de comunicaciones y plan estratégico de comunicaciones
Estrategia de Rendición de cuentas</t>
  </si>
  <si>
    <t>Desde el comite de GyD se realiza el seguimiento al cumplimiento del plan de acción de comunicaciones</t>
  </si>
  <si>
    <t>Se cuenta con las políticas de comunicaciones, gestión documental, transparencia y acceso a la información
Existen los procedimientos para la atención de PQRSD</t>
  </si>
  <si>
    <t>Se lleva a cabo las actividades de caracterización de usuarios</t>
  </si>
  <si>
    <t>Se mantiene actualizada la sede electrónica de la entidad</t>
  </si>
  <si>
    <t>Los resultados se presentan en comité de gestión y desempeño</t>
  </si>
  <si>
    <t>Para el primer semestre de la vigencia 2024 se presentaron dos modificaciones la programa anual de auditorías</t>
  </si>
  <si>
    <t>Los resultados de evaluaciones se presentan en las sesiones ordinarias del comité de control interno allí se toman las decisiones de mejora identificadas</t>
  </si>
  <si>
    <t>Al finalizar las evaluaciones por entes externos, se socializan de manera inmediata ante la alta dirección</t>
  </si>
  <si>
    <t>Se cumple el lineamiento con las sesiones oridnarias del comité de CI y socializaciones de auditorías realizadas por la revisoría fiscal</t>
  </si>
  <si>
    <t>Todo resultado se lleva ante el comité de CI o comité de Gestión y Desempeño para tomar decisiones</t>
  </si>
  <si>
    <t>Se cumple con la planificación acorde con el cronograma</t>
  </si>
  <si>
    <t>informes de segumiento</t>
  </si>
  <si>
    <t>Se realizan informes de seguimiento sobre planes de acción que permitan evidenciar el cumplimiento de actividades de la segunda línea de defensa</t>
  </si>
  <si>
    <t>En proceso</t>
  </si>
  <si>
    <t>Se cuenta con la alineación de las políticas de MIPG y MECI para la gestión institucional, de esta manera se ha logrado una sinergía en los diferentes procesos que buscan el cumplimiento del plan estratégico de la entidad y la mejora continua en la institución. Sin embargo, se deben fortalecer las actividades relacionadas con la política de integridad y de talento humano.</t>
  </si>
  <si>
    <t>Para el periodo evaluado se identificaron varias oportunidades de mejora en materia de ambiente de control y actividades de control, que debido a la alta rotación de personal o la inexistencia del mismo, no se han podido gestionar oportunamente.</t>
  </si>
  <si>
    <t>No</t>
  </si>
  <si>
    <t xml:space="preserve">"Debilidades: 
- Los temas realcionados con política de integridad, talento humano y seguridad y privacidad de la información
Fortalezas
-- Se cuenta con la documentación e información de la gestión adelantada por cada proceso.			</t>
  </si>
  <si>
    <t>Debilidades: 
- La disponibilidad de los líderes de procesos para la actualización de los riesgos ha sido un factor que ha atrasado la gestión de riesgos de la entidad
Fortalezas
- Se adelantó actualización de la política, procedimientos y mapas de riesgos por procesos</t>
  </si>
  <si>
    <t xml:space="preserve">Debilidades: 
- La matrices de roles y responsabilidades no se encuentran formalmente definidas, los temas de seguridad de la información se deben fortalecer
Fortalezas
- Se procedió con la elaboración y ejecución del programa de transparencia y ética pública
</t>
  </si>
  <si>
    <t>Fortalezas
- Implementación de la estrategia de comunicaciones y plan de comunicaciones
- Definición de cronograma y actividades para la gestión de partes interesadas y grupos de interes
- Se fortaleció el procedimeinto para la rendición de cuentas
- Se mantienen actualizados los procedimientos en materia de comunicación interna y externa</t>
  </si>
  <si>
    <t>Debilidades: 
- La gestión de las PQRSd presenta oportunidades de mejora, así como els seguimiento de las actividades tercerizadas
Fortalezas: 
- Seguimientos de planes de acción institucionales, planes de mejoramiento y socializaciones de evaluaciones internas y externas</t>
  </si>
  <si>
    <t>Debilidades: 
- Los temas como organigrama, plan anual de capacitaciones, manual de funciones de nuevos cargos, se encuentran desactualzados en los canales de comunicación
Fortalezas
- Se cuenta con la adopción e implementación de la resolución del MECI
- Se cuenta con la documentación e información de la gestión adelantada por cada proceso</t>
  </si>
  <si>
    <t>Debilidades: 
- Fortalecer la sensibilización en relación al modelo de las tres líneas de defensa, especialmente en aquellas actividades de autocontrol (primera línea de defensa)
Fortalezas
- Documentación actualizada y publicada en materia de planes anticorrupción</t>
  </si>
  <si>
    <t>Primer Semestre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</si>
</sst>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0"/>
    <numFmt numFmtId="167" formatCode="0.00000"/>
    <numFmt numFmtId="168" formatCode="0.000000"/>
  </numFmts>
  <fonts count="39" x14ac:knownFonts="1">
    <font>
      <sz val="10"/>
      <color theme="1"/>
      <name val="Arial"/>
      <family val="2"/>
    </font>
    <font>
      <b/>
      <sz val="10"/>
      <color theme="1"/>
      <name val="Arial"/>
      <family val="2"/>
    </font>
    <font>
      <b/>
      <sz val="10"/>
      <color indexed="18"/>
      <name val="Arial"/>
      <family val="2"/>
    </font>
    <font>
      <u/>
      <sz val="10"/>
      <color theme="10"/>
      <name val="Arial"/>
      <family val="2"/>
    </font>
    <font>
      <sz val="10"/>
      <name val="Arial"/>
      <family val="2"/>
    </font>
    <font>
      <b/>
      <i/>
      <sz val="10"/>
      <name val="Arial"/>
      <family val="2"/>
    </font>
    <font>
      <b/>
      <sz val="12"/>
      <color theme="0"/>
      <name val="Arial"/>
      <family val="2"/>
    </font>
    <font>
      <b/>
      <sz val="12"/>
      <name val="Arial"/>
      <family val="2"/>
    </font>
    <font>
      <sz val="10"/>
      <color theme="1"/>
      <name val="Calibri"/>
      <family val="2"/>
      <scheme val="minor"/>
    </font>
    <font>
      <b/>
      <i/>
      <sz val="10"/>
      <color theme="1"/>
      <name val="Arial"/>
      <family val="2"/>
    </font>
    <font>
      <sz val="12"/>
      <name val="Times New Roman"/>
      <family val="1"/>
    </font>
    <font>
      <b/>
      <sz val="11"/>
      <name val="Arial Narrow"/>
      <family val="2"/>
    </font>
    <font>
      <sz val="11"/>
      <name val="Arial Narrow"/>
      <family val="2"/>
    </font>
    <font>
      <sz val="12"/>
      <color theme="1" tint="0.34998626667073579"/>
      <name val="Arial Narrow"/>
      <family val="2"/>
    </font>
    <font>
      <sz val="11"/>
      <color theme="1"/>
      <name val="Arial Narrow"/>
      <family val="2"/>
    </font>
    <font>
      <b/>
      <sz val="11"/>
      <color theme="1"/>
      <name val="Arial Narrow"/>
      <family val="2"/>
    </font>
    <font>
      <u/>
      <sz val="11"/>
      <color theme="10"/>
      <name val="Arial Narrow"/>
      <family val="2"/>
    </font>
    <font>
      <b/>
      <sz val="11"/>
      <color theme="0"/>
      <name val="Arial Narrow"/>
      <family val="2"/>
    </font>
    <font>
      <sz val="11"/>
      <color theme="0"/>
      <name val="Arial Narrow"/>
      <family val="2"/>
    </font>
    <font>
      <b/>
      <u/>
      <sz val="11"/>
      <color theme="0"/>
      <name val="Arial Narrow"/>
      <family val="2"/>
    </font>
    <font>
      <i/>
      <sz val="11"/>
      <color theme="0"/>
      <name val="Arial Narrow"/>
      <family val="2"/>
    </font>
    <font>
      <sz val="10"/>
      <color rgb="FFFF0000"/>
      <name val="Arial"/>
      <family val="2"/>
    </font>
    <font>
      <b/>
      <sz val="10"/>
      <color rgb="FFFF0000"/>
      <name val="Arial"/>
      <family val="2"/>
    </font>
    <font>
      <b/>
      <sz val="12"/>
      <color rgb="FFFF0000"/>
      <name val="Arial"/>
      <family val="2"/>
    </font>
    <font>
      <b/>
      <sz val="18"/>
      <color theme="0"/>
      <name val="Arial"/>
      <family val="2"/>
    </font>
    <font>
      <sz val="20"/>
      <color rgb="FFFF0000"/>
      <name val="Arial"/>
      <family val="2"/>
    </font>
    <font>
      <b/>
      <sz val="16"/>
      <color theme="1"/>
      <name val="Arial"/>
      <family val="2"/>
    </font>
    <font>
      <b/>
      <sz val="16"/>
      <name val="Arial Narrow"/>
      <family val="2"/>
    </font>
    <font>
      <b/>
      <sz val="20"/>
      <color theme="0"/>
      <name val="Arial Narrow"/>
      <family val="2"/>
    </font>
    <font>
      <b/>
      <sz val="14"/>
      <color theme="0"/>
      <name val="Arial Narrow"/>
      <family val="2"/>
    </font>
    <font>
      <b/>
      <sz val="20"/>
      <color theme="0"/>
      <name val="Arial"/>
      <family val="2"/>
    </font>
    <font>
      <b/>
      <sz val="10"/>
      <name val="Arial"/>
      <family val="2"/>
    </font>
    <font>
      <b/>
      <u/>
      <sz val="12"/>
      <color theme="0"/>
      <name val="Arial"/>
      <family val="2"/>
    </font>
    <font>
      <sz val="18"/>
      <color theme="1"/>
      <name val="Arial"/>
      <family val="2"/>
    </font>
    <font>
      <sz val="11"/>
      <color rgb="FFFF0000"/>
      <name val="Arial Narrow"/>
      <family val="2"/>
    </font>
    <font>
      <b/>
      <sz val="11"/>
      <color rgb="FFFF0000"/>
      <name val="Arial Narrow"/>
      <family val="2"/>
    </font>
    <font>
      <sz val="25"/>
      <color theme="1"/>
      <name val="Arial"/>
      <family val="2"/>
    </font>
    <font>
      <sz val="12"/>
      <color theme="1"/>
      <name val="Calibri"/>
      <family val="2"/>
      <scheme val="minor"/>
    </font>
    <font>
      <sz val="12"/>
      <name val="Arial"/>
      <family val="2"/>
    </font>
  </fonts>
  <fills count="1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51"/>
        <bgColor indexed="64"/>
      </patternFill>
    </fill>
    <fill>
      <patternFill patternType="solid">
        <fgColor rgb="FF83A343"/>
        <bgColor indexed="64"/>
      </patternFill>
    </fill>
    <fill>
      <patternFill patternType="solid">
        <fgColor rgb="FFFFCC00"/>
        <bgColor indexed="64"/>
      </patternFill>
    </fill>
    <fill>
      <patternFill patternType="solid">
        <fgColor theme="7" tint="-0.249977111117893"/>
        <bgColor indexed="64"/>
      </patternFill>
    </fill>
    <fill>
      <patternFill patternType="solid">
        <fgColor rgb="FF2E3917"/>
        <bgColor indexed="64"/>
      </patternFill>
    </fill>
    <fill>
      <patternFill patternType="lightTrellis">
        <fgColor theme="0" tint="-0.14996795556505021"/>
        <bgColor theme="0"/>
      </patternFill>
    </fill>
    <fill>
      <patternFill patternType="solid">
        <fgColor theme="6" tint="-0.499984740745262"/>
        <bgColor indexed="64"/>
      </patternFill>
    </fill>
    <fill>
      <patternFill patternType="solid">
        <fgColor rgb="FF00B050"/>
        <bgColor indexed="64"/>
      </patternFill>
    </fill>
    <fill>
      <patternFill patternType="solid">
        <fgColor theme="4" tint="-0.249977111117893"/>
        <bgColor indexed="64"/>
      </patternFill>
    </fill>
    <fill>
      <patternFill patternType="solid">
        <fgColor theme="2" tint="-0.249977111117893"/>
        <bgColor indexed="64"/>
      </patternFill>
    </fill>
    <fill>
      <patternFill patternType="gray125">
        <bgColor theme="2" tint="-9.9978637043366805E-2"/>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hair">
        <color indexed="64"/>
      </left>
      <right style="thin">
        <color indexed="64"/>
      </right>
      <top/>
      <bottom style="hair">
        <color indexed="64"/>
      </bottom>
      <diagonal/>
    </border>
    <border>
      <left/>
      <right/>
      <top style="thin">
        <color auto="1"/>
      </top>
      <bottom/>
      <diagonal/>
    </border>
    <border>
      <left style="hair">
        <color auto="1"/>
      </left>
      <right/>
      <top style="hair">
        <color auto="1"/>
      </top>
      <bottom style="hair">
        <color auto="1"/>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style="hair">
        <color rgb="FF81829A"/>
      </left>
      <right style="hair">
        <color rgb="FF81829A"/>
      </right>
      <top style="hair">
        <color rgb="FF81829A"/>
      </top>
      <bottom style="hair">
        <color rgb="FF81829A"/>
      </bottom>
      <diagonal/>
    </border>
    <border>
      <left style="thin">
        <color rgb="FF81829A"/>
      </left>
      <right style="thin">
        <color rgb="FF81829A"/>
      </right>
      <top style="thin">
        <color rgb="FF81829A"/>
      </top>
      <bottom style="thin">
        <color rgb="FF81829A"/>
      </bottom>
      <diagonal/>
    </border>
    <border>
      <left/>
      <right style="hair">
        <color rgb="FF81829A"/>
      </right>
      <top style="hair">
        <color rgb="FF81829A"/>
      </top>
      <bottom style="hair">
        <color rgb="FF81829A"/>
      </bottom>
      <diagonal/>
    </border>
    <border>
      <left/>
      <right style="hair">
        <color rgb="FF81829A"/>
      </right>
      <top style="hair">
        <color rgb="FF81829A"/>
      </top>
      <bottom style="thin">
        <color rgb="FF81829A"/>
      </bottom>
      <diagonal/>
    </border>
    <border>
      <left style="thin">
        <color rgb="FF81829A"/>
      </left>
      <right/>
      <top style="hair">
        <color rgb="FF81829A"/>
      </top>
      <bottom style="hair">
        <color rgb="FF81829A"/>
      </bottom>
      <diagonal/>
    </border>
    <border>
      <left style="thin">
        <color rgb="FF81829A"/>
      </left>
      <right/>
      <top style="hair">
        <color rgb="FF81829A"/>
      </top>
      <bottom style="thin">
        <color rgb="FF81829A"/>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0"/>
      </left>
      <right style="thin">
        <color theme="0"/>
      </right>
      <top/>
      <bottom style="thin">
        <color theme="0"/>
      </bottom>
      <diagonal/>
    </border>
    <border>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2" fillId="4" borderId="0"/>
    <xf numFmtId="0" fontId="3" fillId="0" borderId="0" applyNumberFormat="0" applyFill="0" applyBorder="0" applyAlignment="0" applyProtection="0">
      <alignment vertical="top"/>
      <protection locked="0"/>
    </xf>
    <xf numFmtId="0" fontId="8" fillId="0" borderId="0"/>
    <xf numFmtId="0" fontId="4" fillId="0" borderId="0"/>
    <xf numFmtId="0" fontId="10" fillId="0" borderId="0"/>
  </cellStyleXfs>
  <cellXfs count="458">
    <xf numFmtId="0" fontId="0" fillId="0" borderId="0" xfId="0"/>
    <xf numFmtId="0" fontId="6" fillId="0" borderId="0" xfId="0" applyFont="1" applyAlignment="1">
      <alignment vertical="center"/>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14" fillId="2" borderId="0" xfId="0" applyFont="1" applyFill="1"/>
    <xf numFmtId="1" fontId="14" fillId="2" borderId="0" xfId="0" applyNumberFormat="1" applyFont="1" applyFill="1" applyAlignment="1">
      <alignment horizontal="center" vertical="center"/>
    </xf>
    <xf numFmtId="0" fontId="14" fillId="2" borderId="0" xfId="0" applyFont="1" applyFill="1" applyAlignment="1">
      <alignment horizontal="justify" vertical="center" wrapText="1"/>
    </xf>
    <xf numFmtId="0" fontId="16" fillId="2" borderId="0" xfId="2" applyFont="1" applyFill="1" applyAlignment="1" applyProtection="1">
      <alignment horizontal="center" vertical="center"/>
    </xf>
    <xf numFmtId="0" fontId="17" fillId="2" borderId="0" xfId="0" applyFont="1" applyFill="1" applyAlignment="1">
      <alignment horizontal="center" vertical="center"/>
    </xf>
    <xf numFmtId="0" fontId="0" fillId="2" borderId="37" xfId="0" applyFill="1" applyBorder="1"/>
    <xf numFmtId="0" fontId="0" fillId="2" borderId="38" xfId="0" applyFill="1" applyBorder="1"/>
    <xf numFmtId="0" fontId="0" fillId="2" borderId="39" xfId="0" applyFill="1" applyBorder="1"/>
    <xf numFmtId="0" fontId="0" fillId="2" borderId="40" xfId="0" applyFill="1" applyBorder="1"/>
    <xf numFmtId="0" fontId="0" fillId="2" borderId="0" xfId="0" applyFill="1"/>
    <xf numFmtId="0" fontId="0" fillId="2" borderId="41" xfId="0" applyFill="1" applyBorder="1"/>
    <xf numFmtId="0" fontId="7" fillId="2" borderId="23" xfId="0" applyFont="1" applyFill="1" applyBorder="1" applyAlignment="1">
      <alignment horizontal="center" vertical="center"/>
    </xf>
    <xf numFmtId="0" fontId="7" fillId="2" borderId="41"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5" fillId="2" borderId="0" xfId="0" applyFont="1" applyFill="1" applyAlignment="1">
      <alignment vertical="center"/>
    </xf>
    <xf numFmtId="0" fontId="9" fillId="2" borderId="0" xfId="0" applyFont="1" applyFill="1"/>
    <xf numFmtId="0" fontId="0" fillId="2" borderId="42" xfId="0" applyFill="1" applyBorder="1"/>
    <xf numFmtId="0" fontId="0" fillId="2" borderId="43" xfId="0" applyFill="1" applyBorder="1"/>
    <xf numFmtId="0" fontId="0" fillId="2" borderId="44" xfId="0" applyFill="1" applyBorder="1"/>
    <xf numFmtId="0" fontId="1" fillId="2" borderId="0" xfId="0" applyFont="1" applyFill="1" applyAlignment="1">
      <alignment wrapText="1"/>
    </xf>
    <xf numFmtId="0" fontId="18" fillId="2" borderId="0" xfId="0" applyFont="1" applyFill="1"/>
    <xf numFmtId="0" fontId="0" fillId="0" borderId="1" xfId="0" applyBorder="1"/>
    <xf numFmtId="0" fontId="7" fillId="0" borderId="53" xfId="0" applyFont="1" applyBorder="1" applyAlignment="1">
      <alignment vertical="center"/>
    </xf>
    <xf numFmtId="0" fontId="0" fillId="0" borderId="53" xfId="0" applyBorder="1"/>
    <xf numFmtId="9" fontId="7" fillId="0" borderId="0" xfId="0" applyNumberFormat="1" applyFont="1" applyAlignment="1">
      <alignment vertical="center"/>
    </xf>
    <xf numFmtId="0" fontId="23" fillId="2" borderId="0" xfId="0" applyFont="1" applyFill="1" applyAlignment="1">
      <alignment horizontal="center" vertical="center" wrapText="1"/>
    </xf>
    <xf numFmtId="0" fontId="18" fillId="2" borderId="0" xfId="0" applyFont="1" applyFill="1" applyAlignment="1">
      <alignment vertical="center"/>
    </xf>
    <xf numFmtId="0" fontId="14" fillId="2" borderId="0" xfId="0" applyFont="1" applyFill="1" applyAlignment="1">
      <alignment vertical="center"/>
    </xf>
    <xf numFmtId="0" fontId="23" fillId="2" borderId="0" xfId="0" applyFont="1" applyFill="1"/>
    <xf numFmtId="0" fontId="22" fillId="2" borderId="0" xfId="0" applyFont="1" applyFill="1" applyAlignment="1">
      <alignment wrapText="1"/>
    </xf>
    <xf numFmtId="49" fontId="0" fillId="2" borderId="0" xfId="0" applyNumberFormat="1" applyFill="1" applyAlignment="1">
      <alignment horizontal="left" vertical="top" wrapText="1"/>
    </xf>
    <xf numFmtId="0" fontId="7" fillId="0" borderId="0" xfId="0" applyFont="1" applyAlignment="1">
      <alignment horizontal="left" vertical="center"/>
    </xf>
    <xf numFmtId="0" fontId="7" fillId="0" borderId="0" xfId="0" applyFont="1" applyAlignment="1">
      <alignment vertical="center"/>
    </xf>
    <xf numFmtId="0" fontId="0" fillId="0" borderId="60" xfId="0" applyBorder="1"/>
    <xf numFmtId="0" fontId="0" fillId="0" borderId="80" xfId="0" applyBorder="1"/>
    <xf numFmtId="0" fontId="6" fillId="12" borderId="32" xfId="0" applyFont="1" applyFill="1" applyBorder="1" applyAlignment="1">
      <alignment horizontal="center" vertical="center" wrapText="1"/>
    </xf>
    <xf numFmtId="0" fontId="0" fillId="0" borderId="1" xfId="0" applyBorder="1" applyAlignment="1">
      <alignment horizontal="left"/>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17" fillId="3" borderId="0" xfId="0" applyFont="1" applyFill="1" applyAlignment="1">
      <alignment horizontal="center" vertical="center" wrapText="1"/>
    </xf>
    <xf numFmtId="2" fontId="18" fillId="2" borderId="0" xfId="0" applyNumberFormat="1" applyFont="1" applyFill="1"/>
    <xf numFmtId="0" fontId="18" fillId="0" borderId="0" xfId="0" applyFont="1"/>
    <xf numFmtId="2" fontId="18" fillId="0" borderId="0" xfId="0" applyNumberFormat="1" applyFont="1"/>
    <xf numFmtId="167" fontId="18" fillId="0" borderId="0" xfId="0" applyNumberFormat="1" applyFont="1"/>
    <xf numFmtId="0" fontId="12" fillId="2" borderId="0" xfId="0" applyFont="1" applyFill="1"/>
    <xf numFmtId="0" fontId="11" fillId="13" borderId="1" xfId="0" applyFont="1" applyFill="1" applyBorder="1" applyAlignment="1">
      <alignment horizontal="center" vertical="center"/>
    </xf>
    <xf numFmtId="0" fontId="12" fillId="13" borderId="1" xfId="0" applyFont="1" applyFill="1" applyBorder="1" applyAlignment="1">
      <alignment horizontal="center" vertical="center"/>
    </xf>
    <xf numFmtId="0" fontId="6" fillId="12" borderId="69"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69" xfId="0" applyFont="1" applyFill="1" applyBorder="1" applyAlignment="1">
      <alignment horizontal="center" vertical="center" wrapText="1"/>
    </xf>
    <xf numFmtId="0" fontId="6" fillId="3" borderId="0" xfId="0" applyFont="1" applyFill="1" applyAlignment="1">
      <alignment horizontal="center" vertical="center" wrapText="1"/>
    </xf>
    <xf numFmtId="0" fontId="24" fillId="12" borderId="32" xfId="0" applyFont="1" applyFill="1" applyBorder="1" applyAlignment="1">
      <alignment horizontal="center" vertical="center" wrapText="1"/>
    </xf>
    <xf numFmtId="0" fontId="33" fillId="0" borderId="0" xfId="0" applyFont="1" applyAlignment="1">
      <alignment horizontal="center" wrapText="1"/>
    </xf>
    <xf numFmtId="0" fontId="24" fillId="6"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8" fillId="3" borderId="1" xfId="0" applyFont="1" applyFill="1" applyBorder="1" applyAlignment="1">
      <alignment horizontal="center" vertical="center"/>
    </xf>
    <xf numFmtId="2" fontId="34" fillId="2" borderId="0" xfId="0" applyNumberFormat="1" applyFont="1" applyFill="1"/>
    <xf numFmtId="2" fontId="34" fillId="0" borderId="0" xfId="0" applyNumberFormat="1" applyFont="1"/>
    <xf numFmtId="0" fontId="34" fillId="2" borderId="0" xfId="0" applyFont="1" applyFill="1"/>
    <xf numFmtId="0" fontId="15" fillId="2" borderId="76" xfId="0" applyFont="1" applyFill="1" applyBorder="1" applyAlignment="1" applyProtection="1">
      <alignment horizontal="center" vertical="center"/>
      <protection locked="0"/>
    </xf>
    <xf numFmtId="0" fontId="14" fillId="2" borderId="85"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protection locked="0"/>
    </xf>
    <xf numFmtId="0" fontId="14" fillId="2" borderId="75" xfId="0" applyFont="1" applyFill="1" applyBorder="1" applyAlignment="1" applyProtection="1">
      <alignment horizontal="center" vertical="center" wrapText="1"/>
      <protection locked="0"/>
    </xf>
    <xf numFmtId="0" fontId="14" fillId="2" borderId="75" xfId="0" applyFont="1" applyFill="1" applyBorder="1" applyAlignment="1" applyProtection="1">
      <alignment horizontal="center" vertical="center"/>
      <protection locked="0"/>
    </xf>
    <xf numFmtId="0" fontId="15" fillId="2" borderId="79" xfId="0" applyFont="1" applyFill="1" applyBorder="1" applyAlignment="1" applyProtection="1">
      <alignment horizontal="center" vertical="center"/>
      <protection locked="0"/>
    </xf>
    <xf numFmtId="0" fontId="14" fillId="2" borderId="74"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9" fontId="30" fillId="3" borderId="69" xfId="0" applyNumberFormat="1" applyFont="1" applyFill="1" applyBorder="1" applyAlignment="1" applyProtection="1">
      <alignment horizontal="center" vertical="center"/>
      <protection hidden="1"/>
    </xf>
    <xf numFmtId="9" fontId="26" fillId="11" borderId="1" xfId="0" applyNumberFormat="1" applyFont="1" applyFill="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9" fontId="26" fillId="11" borderId="1" xfId="0" applyNumberFormat="1" applyFont="1" applyFill="1" applyBorder="1" applyAlignment="1" applyProtection="1">
      <alignment horizontal="center" vertical="center"/>
      <protection locked="0"/>
    </xf>
    <xf numFmtId="9" fontId="7" fillId="0" borderId="1" xfId="0" applyNumberFormat="1" applyFont="1" applyBorder="1" applyAlignment="1" applyProtection="1">
      <alignment horizontal="center" vertical="center"/>
      <protection locked="0"/>
    </xf>
    <xf numFmtId="49" fontId="36" fillId="2" borderId="31" xfId="0" applyNumberFormat="1" applyFont="1" applyFill="1" applyBorder="1" applyAlignment="1" applyProtection="1">
      <alignment horizontal="center" vertical="center" wrapText="1"/>
      <protection locked="0"/>
    </xf>
    <xf numFmtId="0" fontId="11" fillId="0" borderId="0" xfId="3" applyFont="1" applyAlignment="1" applyProtection="1">
      <alignment vertical="center"/>
      <protection hidden="1"/>
    </xf>
    <xf numFmtId="0" fontId="12" fillId="0" borderId="0" xfId="3" applyFont="1" applyAlignment="1" applyProtection="1">
      <alignment vertical="center" wrapText="1"/>
      <protection hidden="1"/>
    </xf>
    <xf numFmtId="0" fontId="0" fillId="0" borderId="0" xfId="0" applyProtection="1">
      <protection hidden="1"/>
    </xf>
    <xf numFmtId="0" fontId="11" fillId="0" borderId="0" xfId="3" applyFont="1" applyAlignment="1" applyProtection="1">
      <alignment vertical="center" wrapText="1"/>
      <protection hidden="1"/>
    </xf>
    <xf numFmtId="0" fontId="21" fillId="0" borderId="0" xfId="0" applyFont="1" applyProtection="1">
      <protection hidden="1"/>
    </xf>
    <xf numFmtId="0" fontId="14" fillId="2" borderId="13"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1" fillId="13" borderId="1" xfId="0" applyFont="1" applyFill="1" applyBorder="1" applyAlignment="1">
      <alignment horizontal="center" vertical="center" wrapText="1"/>
    </xf>
    <xf numFmtId="0" fontId="14" fillId="2" borderId="0" xfId="0" applyFont="1" applyFill="1" applyAlignment="1">
      <alignment horizontal="center"/>
    </xf>
    <xf numFmtId="164" fontId="14" fillId="2" borderId="0" xfId="0" applyNumberFormat="1" applyFont="1" applyFill="1" applyAlignment="1">
      <alignment horizontal="center"/>
    </xf>
    <xf numFmtId="0" fontId="17" fillId="3" borderId="19"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4" fillId="2" borderId="13"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38" fillId="0" borderId="80" xfId="0" applyFont="1" applyBorder="1" applyAlignment="1" applyProtection="1">
      <alignment vertical="center" wrapText="1"/>
      <protection locked="0"/>
    </xf>
    <xf numFmtId="0" fontId="0" fillId="0" borderId="80" xfId="0" applyBorder="1" applyAlignment="1" applyProtection="1">
      <alignment wrapText="1"/>
      <protection locked="0"/>
    </xf>
    <xf numFmtId="0" fontId="0" fillId="0" borderId="81" xfId="0" applyBorder="1" applyAlignment="1" applyProtection="1">
      <alignment wrapText="1"/>
      <protection locked="0"/>
    </xf>
    <xf numFmtId="0" fontId="7" fillId="0" borderId="53" xfId="0" applyFont="1" applyBorder="1" applyAlignment="1" applyProtection="1">
      <alignment horizontal="left" vertical="center" wrapText="1"/>
      <protection locked="0"/>
    </xf>
    <xf numFmtId="0" fontId="14" fillId="2" borderId="13"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4" fillId="2" borderId="13"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15" fillId="2" borderId="13" xfId="0" applyFont="1" applyFill="1" applyBorder="1" applyAlignment="1" applyProtection="1">
      <alignment horizontal="left" vertical="center" wrapText="1"/>
      <protection locked="0"/>
    </xf>
    <xf numFmtId="0" fontId="15" fillId="2" borderId="76" xfId="0" applyFont="1" applyFill="1" applyBorder="1" applyAlignment="1" applyProtection="1">
      <alignment horizontal="left" vertical="center"/>
      <protection locked="0"/>
    </xf>
    <xf numFmtId="2" fontId="18" fillId="2" borderId="0" xfId="0" applyNumberFormat="1" applyFont="1" applyFill="1" applyAlignment="1" applyProtection="1">
      <alignment horizontal="center" vertical="center" wrapText="1"/>
      <protection hidden="1"/>
    </xf>
    <xf numFmtId="0" fontId="14" fillId="2" borderId="16"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165" fontId="18" fillId="2" borderId="0" xfId="0" applyNumberFormat="1" applyFont="1" applyFill="1" applyAlignment="1" applyProtection="1">
      <alignment horizontal="center" vertical="center" wrapText="1"/>
      <protection hidden="1"/>
    </xf>
    <xf numFmtId="166" fontId="18" fillId="2" borderId="0" xfId="0" applyNumberFormat="1" applyFont="1" applyFill="1" applyAlignment="1" applyProtection="1">
      <alignment horizontal="center" vertical="center" wrapText="1"/>
      <protection hidden="1"/>
    </xf>
    <xf numFmtId="2" fontId="17" fillId="2" borderId="0" xfId="0" applyNumberFormat="1" applyFont="1" applyFill="1" applyAlignment="1" applyProtection="1">
      <alignment horizontal="center" vertical="center" textRotation="90" wrapText="1"/>
      <protection hidden="1"/>
    </xf>
    <xf numFmtId="2" fontId="17" fillId="2" borderId="0" xfId="0" applyNumberFormat="1" applyFont="1" applyFill="1" applyAlignment="1">
      <alignment horizontal="center" vertical="center" textRotation="90" wrapText="1"/>
    </xf>
    <xf numFmtId="2" fontId="34" fillId="2" borderId="0" xfId="0" applyNumberFormat="1" applyFont="1" applyFill="1" applyAlignment="1">
      <alignment horizontal="center" vertical="center" wrapText="1"/>
    </xf>
    <xf numFmtId="2" fontId="35" fillId="2" borderId="0" xfId="0" applyNumberFormat="1" applyFont="1" applyFill="1" applyAlignment="1">
      <alignment horizontal="center" vertical="center" textRotation="90" wrapText="1"/>
    </xf>
    <xf numFmtId="165" fontId="34" fillId="2" borderId="0" xfId="0" applyNumberFormat="1" applyFont="1" applyFill="1" applyAlignment="1">
      <alignment horizontal="center" vertical="center" wrapText="1"/>
    </xf>
    <xf numFmtId="166" fontId="34" fillId="2" borderId="0" xfId="0" applyNumberFormat="1" applyFont="1" applyFill="1" applyAlignment="1">
      <alignment horizontal="center" vertical="center" wrapText="1"/>
    </xf>
    <xf numFmtId="0" fontId="12" fillId="0" borderId="12"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4" fillId="2" borderId="16"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77" xfId="0" applyFont="1" applyFill="1" applyBorder="1" applyAlignment="1" applyProtection="1">
      <alignment horizontal="center" vertical="center" wrapText="1"/>
      <protection hidden="1"/>
    </xf>
    <xf numFmtId="0" fontId="14" fillId="2" borderId="73" xfId="0" applyFont="1" applyFill="1" applyBorder="1" applyAlignment="1" applyProtection="1">
      <alignment horizontal="center" vertical="center" wrapText="1"/>
      <protection hidden="1"/>
    </xf>
    <xf numFmtId="0" fontId="14" fillId="2" borderId="78"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19" xfId="0" applyFont="1" applyFill="1" applyBorder="1" applyAlignment="1" applyProtection="1">
      <alignment horizontal="center" vertical="center" wrapText="1"/>
      <protection hidden="1"/>
    </xf>
    <xf numFmtId="0" fontId="14" fillId="2" borderId="20" xfId="0" applyFont="1" applyFill="1" applyBorder="1" applyAlignment="1" applyProtection="1">
      <alignment horizontal="center" vertical="center" wrapText="1"/>
      <protection hidden="1"/>
    </xf>
    <xf numFmtId="0" fontId="14" fillId="0" borderId="12"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2" borderId="54"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14" fillId="2" borderId="55" xfId="0" applyFont="1" applyFill="1" applyBorder="1" applyAlignment="1" applyProtection="1">
      <alignment horizontal="center" vertical="center"/>
      <protection locked="0"/>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7" fillId="6" borderId="2"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6" borderId="1" xfId="0" applyFont="1" applyFill="1" applyBorder="1" applyAlignment="1" applyProtection="1">
      <alignment horizontal="center" vertical="center" textRotation="90" wrapText="1"/>
      <protection locked="0"/>
    </xf>
    <xf numFmtId="0" fontId="17" fillId="6" borderId="2" xfId="0" applyFont="1" applyFill="1" applyBorder="1" applyAlignment="1" applyProtection="1">
      <alignment horizontal="center" vertical="center" textRotation="90" wrapText="1"/>
      <protection locked="0"/>
    </xf>
    <xf numFmtId="0" fontId="17" fillId="6" borderId="1"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17" fillId="2" borderId="0" xfId="0" applyFont="1" applyFill="1" applyAlignment="1" applyProtection="1">
      <alignment horizontal="center" vertical="center" textRotation="90" wrapText="1"/>
      <protection hidden="1"/>
    </xf>
    <xf numFmtId="0" fontId="17" fillId="2" borderId="0" xfId="0" applyFont="1" applyFill="1" applyAlignment="1">
      <alignment horizontal="center" vertical="center" textRotation="90" wrapText="1"/>
    </xf>
    <xf numFmtId="0" fontId="12" fillId="6" borderId="6"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4" fillId="13" borderId="1" xfId="0" applyFont="1" applyFill="1" applyBorder="1" applyAlignment="1">
      <alignment horizontal="left" vertical="top" wrapText="1"/>
    </xf>
    <xf numFmtId="0" fontId="17" fillId="6" borderId="1"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4" fillId="0" borderId="15" xfId="0" applyFont="1" applyBorder="1" applyAlignment="1">
      <alignment horizontal="left" vertical="top" wrapText="1"/>
    </xf>
    <xf numFmtId="0" fontId="17" fillId="6" borderId="1" xfId="0" applyFont="1" applyFill="1" applyBorder="1" applyAlignment="1">
      <alignment horizontal="center" vertical="center" textRotation="90" wrapText="1"/>
    </xf>
    <xf numFmtId="0" fontId="17" fillId="6" borderId="2" xfId="0" applyFont="1" applyFill="1" applyBorder="1" applyAlignment="1">
      <alignment horizontal="center" vertical="center" textRotation="90" wrapText="1"/>
    </xf>
    <xf numFmtId="0" fontId="11" fillId="13" borderId="1" xfId="0" applyFont="1" applyFill="1" applyBorder="1" applyAlignment="1" applyProtection="1">
      <alignment horizontal="center" vertical="center" wrapText="1"/>
      <protection hidden="1"/>
    </xf>
    <xf numFmtId="0" fontId="14" fillId="2" borderId="62"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63" xfId="0" applyFont="1" applyFill="1" applyBorder="1" applyAlignment="1" applyProtection="1">
      <alignment horizontal="center" vertical="center" wrapText="1"/>
      <protection hidden="1"/>
    </xf>
    <xf numFmtId="0" fontId="17" fillId="6" borderId="1" xfId="0" applyFont="1" applyFill="1" applyBorder="1" applyAlignment="1" applyProtection="1">
      <alignment horizontal="center" vertical="center" textRotation="90" wrapText="1"/>
      <protection hidden="1"/>
    </xf>
    <xf numFmtId="0" fontId="17" fillId="6" borderId="2" xfId="0" applyFont="1" applyFill="1" applyBorder="1" applyAlignment="1" applyProtection="1">
      <alignment horizontal="center" vertical="center" textRotation="90" wrapText="1"/>
      <protection hidden="1"/>
    </xf>
    <xf numFmtId="0" fontId="17" fillId="6" borderId="3" xfId="0" applyFont="1" applyFill="1" applyBorder="1" applyAlignment="1" applyProtection="1">
      <alignment horizontal="center" vertical="center" textRotation="90" wrapText="1"/>
      <protection hidden="1"/>
    </xf>
    <xf numFmtId="0" fontId="14" fillId="2" borderId="3" xfId="0" applyFont="1" applyFill="1" applyBorder="1" applyAlignment="1" applyProtection="1">
      <alignment horizontal="center" vertical="center" wrapText="1"/>
      <protection hidden="1"/>
    </xf>
    <xf numFmtId="0" fontId="14" fillId="2" borderId="0" xfId="0" applyFont="1" applyFill="1" applyAlignment="1">
      <alignment horizontal="left" vertical="center" wrapText="1"/>
    </xf>
    <xf numFmtId="0" fontId="14" fillId="2" borderId="0" xfId="0" applyFont="1" applyFill="1" applyAlignment="1">
      <alignment horizontal="center"/>
    </xf>
    <xf numFmtId="164" fontId="14" fillId="2" borderId="0" xfId="0" applyNumberFormat="1" applyFont="1" applyFill="1" applyAlignment="1">
      <alignment horizont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53" xfId="0" applyFont="1" applyFill="1" applyBorder="1" applyAlignment="1">
      <alignment horizontal="center" vertical="center"/>
    </xf>
    <xf numFmtId="0" fontId="11" fillId="13" borderId="1" xfId="0" applyFont="1" applyFill="1" applyBorder="1" applyAlignment="1">
      <alignment horizontal="center" vertical="center" wrapText="1"/>
    </xf>
    <xf numFmtId="0" fontId="14" fillId="2" borderId="16"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left" vertical="center" wrapText="1"/>
      <protection locked="0"/>
    </xf>
    <xf numFmtId="0" fontId="14" fillId="2" borderId="18" xfId="0" applyFont="1" applyFill="1" applyBorder="1" applyAlignment="1" applyProtection="1">
      <alignment horizontal="left" vertical="center" wrapText="1"/>
      <protection locked="0"/>
    </xf>
    <xf numFmtId="0" fontId="17" fillId="6" borderId="66" xfId="0" applyFont="1" applyFill="1" applyBorder="1" applyAlignment="1" applyProtection="1">
      <alignment horizontal="center" vertical="center"/>
      <protection locked="0"/>
    </xf>
    <xf numFmtId="0" fontId="17" fillId="6" borderId="67" xfId="0" applyFont="1" applyFill="1" applyBorder="1" applyAlignment="1" applyProtection="1">
      <alignment horizontal="center" vertical="center"/>
      <protection locked="0"/>
    </xf>
    <xf numFmtId="0" fontId="17" fillId="6" borderId="68"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wrapText="1"/>
      <protection locked="0"/>
    </xf>
    <xf numFmtId="0" fontId="17" fillId="6" borderId="20"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14" fillId="2" borderId="13"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4" fillId="2" borderId="12"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7" fillId="6" borderId="45" xfId="0" applyFont="1" applyFill="1" applyBorder="1" applyAlignment="1" applyProtection="1">
      <alignment horizontal="center" vertical="center" wrapText="1"/>
      <protection locked="0"/>
    </xf>
    <xf numFmtId="0" fontId="17" fillId="6" borderId="19"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14" xfId="0" applyFont="1" applyFill="1" applyBorder="1" applyAlignment="1" applyProtection="1">
      <alignment horizontal="left" vertical="center" wrapText="1"/>
      <protection locked="0"/>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2" xfId="0" applyFont="1" applyBorder="1" applyAlignment="1">
      <alignment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11" fillId="13" borderId="1" xfId="0" applyFont="1" applyFill="1" applyBorder="1" applyAlignment="1" applyProtection="1">
      <alignment horizontal="center" vertical="center"/>
      <protection locked="0"/>
    </xf>
    <xf numFmtId="0" fontId="14" fillId="2" borderId="73" xfId="0" applyFont="1" applyFill="1" applyBorder="1" applyAlignment="1" applyProtection="1">
      <alignment horizontal="center" vertical="center" wrapText="1"/>
      <protection locked="0"/>
    </xf>
    <xf numFmtId="0" fontId="14" fillId="2" borderId="78" xfId="0" applyFont="1" applyFill="1" applyBorder="1" applyAlignment="1" applyProtection="1">
      <alignment horizontal="center" vertical="center" wrapText="1"/>
      <protection locked="0"/>
    </xf>
    <xf numFmtId="0" fontId="17" fillId="6" borderId="45" xfId="0" applyFont="1" applyFill="1" applyBorder="1" applyAlignment="1">
      <alignment horizontal="center" vertical="center" wrapText="1"/>
    </xf>
    <xf numFmtId="0" fontId="29" fillId="6" borderId="0" xfId="0" applyFont="1" applyFill="1" applyAlignment="1">
      <alignment horizontal="center" vertical="center"/>
    </xf>
    <xf numFmtId="0" fontId="13" fillId="2" borderId="0" xfId="0" applyFont="1" applyFill="1" applyAlignment="1">
      <alignment horizontal="justify" vertical="top" wrapText="1"/>
    </xf>
    <xf numFmtId="0" fontId="14" fillId="2" borderId="73"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27" fillId="13" borderId="1" xfId="0" applyFont="1" applyFill="1" applyBorder="1" applyAlignment="1">
      <alignment horizontal="center" vertical="center" textRotation="90" shrinkToFit="1"/>
    </xf>
    <xf numFmtId="0" fontId="14" fillId="2" borderId="22" xfId="0" applyFont="1" applyFill="1" applyBorder="1" applyAlignment="1" applyProtection="1">
      <alignment horizontal="center" vertical="center" wrapText="1"/>
      <protection hidden="1"/>
    </xf>
    <xf numFmtId="0" fontId="14" fillId="2" borderId="56" xfId="0" applyFont="1" applyFill="1" applyBorder="1" applyAlignment="1" applyProtection="1">
      <alignment horizontal="center" vertical="center"/>
      <protection locked="0"/>
    </xf>
    <xf numFmtId="0" fontId="14" fillId="2" borderId="57" xfId="0" applyFont="1" applyFill="1" applyBorder="1" applyAlignment="1" applyProtection="1">
      <alignment horizontal="center" vertical="center"/>
      <protection locked="0"/>
    </xf>
    <xf numFmtId="0" fontId="14" fillId="2" borderId="58" xfId="0" applyFont="1" applyFill="1" applyBorder="1" applyAlignment="1" applyProtection="1">
      <alignment horizontal="center" vertical="center"/>
      <protection locked="0"/>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2" fontId="18" fillId="0" borderId="0" xfId="0" applyNumberFormat="1" applyFont="1" applyAlignment="1" applyProtection="1">
      <alignment horizontal="center" vertical="center" wrapText="1"/>
      <protection hidden="1"/>
    </xf>
    <xf numFmtId="2" fontId="17" fillId="0" borderId="0" xfId="0" applyNumberFormat="1" applyFont="1" applyAlignment="1" applyProtection="1">
      <alignment horizontal="center" vertical="center" textRotation="90" wrapText="1"/>
      <protection hidden="1"/>
    </xf>
    <xf numFmtId="2" fontId="17" fillId="0" borderId="0" xfId="0" applyNumberFormat="1" applyFont="1" applyAlignment="1">
      <alignment horizontal="center" vertical="center" textRotation="90" wrapText="1"/>
    </xf>
    <xf numFmtId="0" fontId="14" fillId="9" borderId="59" xfId="0" applyFont="1" applyFill="1" applyBorder="1" applyAlignment="1">
      <alignment horizontal="left" vertical="top" wrapText="1"/>
    </xf>
    <xf numFmtId="0" fontId="14" fillId="9" borderId="60" xfId="0" applyFont="1" applyFill="1" applyBorder="1" applyAlignment="1">
      <alignment horizontal="left" vertical="top" wrapText="1"/>
    </xf>
    <xf numFmtId="0" fontId="14" fillId="9" borderId="61" xfId="0" applyFont="1" applyFill="1" applyBorder="1" applyAlignment="1">
      <alignment horizontal="left" vertical="top" wrapText="1"/>
    </xf>
    <xf numFmtId="0" fontId="19" fillId="5" borderId="1" xfId="0" applyFont="1" applyFill="1" applyBorder="1" applyAlignment="1">
      <alignment horizontal="left" vertical="top" wrapText="1"/>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0" fontId="14" fillId="9" borderId="12" xfId="0" applyFont="1" applyFill="1" applyBorder="1" applyAlignment="1">
      <alignment horizontal="left" vertical="top" wrapText="1"/>
    </xf>
    <xf numFmtId="0" fontId="14" fillId="9" borderId="10" xfId="0" applyFont="1" applyFill="1" applyBorder="1" applyAlignment="1">
      <alignment horizontal="left" vertical="top" wrapText="1"/>
    </xf>
    <xf numFmtId="0" fontId="14" fillId="9" borderId="11" xfId="0" applyFont="1" applyFill="1" applyBorder="1" applyAlignment="1">
      <alignment horizontal="left" vertical="top" wrapText="1"/>
    </xf>
    <xf numFmtId="0" fontId="17" fillId="5" borderId="1" xfId="0" applyFont="1" applyFill="1" applyBorder="1" applyAlignment="1">
      <alignment horizontal="left" vertical="top" wrapText="1"/>
    </xf>
    <xf numFmtId="0" fontId="17" fillId="5" borderId="1" xfId="0" applyFont="1" applyFill="1" applyBorder="1" applyAlignment="1">
      <alignment horizontal="center" vertical="center" textRotation="90" wrapText="1"/>
    </xf>
    <xf numFmtId="0" fontId="17" fillId="5" borderId="2" xfId="0" applyFont="1" applyFill="1" applyBorder="1" applyAlignment="1">
      <alignment horizontal="center" vertical="center" textRotation="90" wrapText="1"/>
    </xf>
    <xf numFmtId="0" fontId="12" fillId="9" borderId="25" xfId="0" applyFont="1" applyFill="1" applyBorder="1" applyAlignment="1">
      <alignment horizontal="left" vertical="top" wrapText="1"/>
    </xf>
    <xf numFmtId="0" fontId="12" fillId="9" borderId="26" xfId="0" applyFont="1" applyFill="1" applyBorder="1" applyAlignment="1">
      <alignment horizontal="left" vertical="top" wrapText="1"/>
    </xf>
    <xf numFmtId="0" fontId="12" fillId="9" borderId="27" xfId="0" applyFont="1" applyFill="1" applyBorder="1" applyAlignment="1">
      <alignment horizontal="left" vertical="top" wrapText="1"/>
    </xf>
    <xf numFmtId="0" fontId="17" fillId="5"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7" fillId="5" borderId="0" xfId="0" applyFont="1" applyFill="1" applyAlignment="1">
      <alignment horizontal="center" vertical="center"/>
    </xf>
    <xf numFmtId="0" fontId="17" fillId="5" borderId="1" xfId="0" applyFont="1" applyFill="1" applyBorder="1" applyAlignment="1" applyProtection="1">
      <alignment horizontal="center" vertical="center" textRotation="90" wrapText="1"/>
      <protection hidden="1"/>
    </xf>
    <xf numFmtId="0" fontId="17" fillId="5" borderId="2" xfId="0" applyFont="1" applyFill="1" applyBorder="1" applyAlignment="1" applyProtection="1">
      <alignment horizontal="center" vertical="center" textRotation="90" wrapText="1"/>
      <protection hidden="1"/>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2" xfId="0" applyFont="1" applyFill="1" applyBorder="1" applyAlignment="1">
      <alignment horizontal="center" vertical="center" wrapText="1"/>
    </xf>
    <xf numFmtId="0" fontId="17" fillId="5" borderId="20" xfId="0" applyFont="1" applyFill="1" applyBorder="1" applyAlignment="1">
      <alignment horizontal="center" vertical="center"/>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5" fillId="2" borderId="16"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2" fillId="9" borderId="12"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0" borderId="16" xfId="0" quotePrefix="1" applyFont="1" applyBorder="1" applyAlignment="1">
      <alignment horizontal="left" vertical="top" wrapText="1"/>
    </xf>
    <xf numFmtId="0" fontId="17" fillId="5" borderId="1" xfId="0" applyFont="1" applyFill="1" applyBorder="1" applyAlignment="1" applyProtection="1">
      <alignment horizontal="center" vertical="center" textRotation="90" wrapText="1"/>
      <protection locked="0"/>
    </xf>
    <xf numFmtId="0" fontId="17" fillId="5" borderId="2" xfId="0" applyFont="1" applyFill="1" applyBorder="1" applyAlignment="1" applyProtection="1">
      <alignment horizontal="center" vertical="center" textRotation="90" wrapText="1"/>
      <protection locked="0"/>
    </xf>
    <xf numFmtId="0" fontId="17" fillId="5" borderId="2" xfId="0"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5" fillId="2" borderId="16" xfId="0" applyFont="1" applyFill="1" applyBorder="1" applyAlignment="1" applyProtection="1">
      <alignment horizontal="left" vertical="center" wrapText="1"/>
      <protection locked="0"/>
    </xf>
    <xf numFmtId="0" fontId="15" fillId="2" borderId="17" xfId="0" applyFont="1" applyFill="1" applyBorder="1" applyAlignment="1" applyProtection="1">
      <alignment horizontal="left" vertical="center" wrapText="1"/>
      <protection locked="0"/>
    </xf>
    <xf numFmtId="0" fontId="15" fillId="2" borderId="18" xfId="0" applyFont="1" applyFill="1" applyBorder="1" applyAlignment="1" applyProtection="1">
      <alignment horizontal="left" vertical="center" wrapText="1"/>
      <protection locked="0"/>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0" fontId="12" fillId="2" borderId="18" xfId="0" applyFont="1" applyFill="1" applyBorder="1" applyAlignment="1">
      <alignment horizontal="left" vertical="top" wrapText="1"/>
    </xf>
    <xf numFmtId="0" fontId="17" fillId="5" borderId="19" xfId="0" applyFont="1" applyFill="1" applyBorder="1" applyAlignment="1" applyProtection="1">
      <alignment horizontal="center" vertical="center" wrapText="1"/>
      <protection locked="0"/>
    </xf>
    <xf numFmtId="0" fontId="17" fillId="5" borderId="20" xfId="0" applyFont="1" applyFill="1" applyBorder="1" applyAlignment="1" applyProtection="1">
      <alignment horizontal="center" vertical="center" wrapText="1"/>
      <protection locked="0"/>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0" borderId="0" xfId="0" applyFont="1" applyAlignment="1" applyProtection="1">
      <alignment horizontal="center" vertical="center" textRotation="90" wrapText="1"/>
      <protection hidden="1"/>
    </xf>
    <xf numFmtId="0" fontId="17" fillId="0" borderId="0" xfId="0" applyFont="1" applyAlignment="1">
      <alignment horizontal="center" vertical="center" textRotation="90" wrapText="1"/>
    </xf>
    <xf numFmtId="0" fontId="18" fillId="0" borderId="0" xfId="0" applyFont="1" applyAlignment="1" applyProtection="1">
      <alignment horizontal="center" vertical="center" wrapText="1"/>
      <protection hidden="1"/>
    </xf>
    <xf numFmtId="2" fontId="35" fillId="0" borderId="0" xfId="0" applyNumberFormat="1" applyFont="1" applyAlignment="1">
      <alignment horizontal="center" vertical="center" textRotation="90" wrapText="1"/>
    </xf>
    <xf numFmtId="2" fontId="34" fillId="0" borderId="0" xfId="0" applyNumberFormat="1" applyFont="1" applyAlignment="1">
      <alignment horizontal="center" vertical="center" wrapText="1"/>
    </xf>
    <xf numFmtId="0" fontId="35" fillId="0" borderId="0" xfId="0" applyFont="1" applyAlignment="1">
      <alignment horizontal="center" vertical="center" textRotation="90" wrapText="1"/>
    </xf>
    <xf numFmtId="0" fontId="34" fillId="0" borderId="0" xfId="0" applyFont="1" applyAlignment="1">
      <alignment horizontal="center" vertical="center"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5" fillId="2" borderId="16" xfId="0" applyFont="1" applyFill="1" applyBorder="1" applyAlignment="1" applyProtection="1">
      <alignment horizontal="left" vertical="center"/>
      <protection locked="0"/>
    </xf>
    <xf numFmtId="0" fontId="15" fillId="2" borderId="17" xfId="0" applyFont="1" applyFill="1" applyBorder="1" applyAlignment="1" applyProtection="1">
      <alignment horizontal="left" vertical="center"/>
      <protection locked="0"/>
    </xf>
    <xf numFmtId="0" fontId="15" fillId="2" borderId="18" xfId="0" applyFont="1" applyFill="1" applyBorder="1" applyAlignment="1" applyProtection="1">
      <alignment horizontal="left" vertical="center"/>
      <protection locked="0"/>
    </xf>
    <xf numFmtId="0" fontId="17"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7" fillId="3"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87" xfId="0" applyFont="1" applyFill="1" applyBorder="1" applyAlignment="1">
      <alignment horizontal="center" vertical="center" wrapText="1"/>
    </xf>
    <xf numFmtId="0" fontId="17" fillId="3" borderId="4" xfId="0" applyFont="1" applyFill="1" applyBorder="1" applyAlignment="1">
      <alignment vertical="center" wrapText="1"/>
    </xf>
    <xf numFmtId="0" fontId="18" fillId="3" borderId="4" xfId="0" applyFont="1" applyFill="1" applyBorder="1" applyAlignment="1">
      <alignment vertical="center" wrapText="1"/>
    </xf>
    <xf numFmtId="0" fontId="18" fillId="3" borderId="87" xfId="0" applyFont="1" applyFill="1" applyBorder="1" applyAlignment="1">
      <alignment vertical="center" wrapText="1"/>
    </xf>
    <xf numFmtId="0" fontId="17" fillId="3" borderId="0" xfId="0" applyFont="1" applyFill="1" applyAlignment="1">
      <alignment horizontal="center" vertical="center"/>
    </xf>
    <xf numFmtId="0" fontId="17" fillId="3" borderId="1" xfId="0" applyFont="1" applyFill="1" applyBorder="1" applyAlignment="1" applyProtection="1">
      <alignment horizontal="center" vertical="center" textRotation="90" wrapText="1"/>
      <protection hidden="1"/>
    </xf>
    <xf numFmtId="0" fontId="17" fillId="3" borderId="2" xfId="0" applyFont="1" applyFill="1" applyBorder="1" applyAlignment="1" applyProtection="1">
      <alignment horizontal="center" vertical="center" textRotation="90" wrapText="1"/>
      <protection hidden="1"/>
    </xf>
    <xf numFmtId="0" fontId="17" fillId="3" borderId="89" xfId="0" applyFont="1" applyFill="1" applyBorder="1" applyAlignment="1">
      <alignment horizontal="center" vertical="center" textRotation="90" wrapText="1"/>
    </xf>
    <xf numFmtId="0" fontId="17" fillId="3" borderId="91" xfId="0" applyFont="1" applyFill="1" applyBorder="1" applyAlignment="1">
      <alignment horizontal="center" vertical="center" textRotation="90" wrapText="1"/>
    </xf>
    <xf numFmtId="0" fontId="17" fillId="3" borderId="93" xfId="0" applyFont="1" applyFill="1" applyBorder="1" applyAlignment="1">
      <alignment horizontal="center" vertical="center" textRotation="90" wrapText="1"/>
    </xf>
    <xf numFmtId="0" fontId="17" fillId="3" borderId="89" xfId="0" applyFont="1" applyFill="1" applyBorder="1" applyAlignment="1" applyProtection="1">
      <alignment horizontal="center" vertical="center" textRotation="90" wrapText="1"/>
      <protection hidden="1"/>
    </xf>
    <xf numFmtId="0" fontId="17" fillId="3" borderId="91" xfId="0" applyFont="1" applyFill="1" applyBorder="1" applyAlignment="1" applyProtection="1">
      <alignment horizontal="center" vertical="center" textRotation="90" wrapText="1"/>
      <protection hidden="1"/>
    </xf>
    <xf numFmtId="0" fontId="17" fillId="3" borderId="93" xfId="0" applyFont="1" applyFill="1" applyBorder="1" applyAlignment="1" applyProtection="1">
      <alignment horizontal="center" vertical="center" textRotation="90" wrapText="1"/>
      <protection hidden="1"/>
    </xf>
    <xf numFmtId="0" fontId="12" fillId="0" borderId="15" xfId="0" applyFont="1" applyBorder="1" applyAlignment="1">
      <alignment horizontal="left" vertical="top" wrapText="1"/>
    </xf>
    <xf numFmtId="0" fontId="17" fillId="3" borderId="1"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textRotation="90" wrapText="1"/>
    </xf>
    <xf numFmtId="0" fontId="17" fillId="3" borderId="1" xfId="0" applyFont="1" applyFill="1" applyBorder="1" applyAlignment="1">
      <alignment horizontal="center" vertical="center" textRotation="90" wrapText="1"/>
    </xf>
    <xf numFmtId="0" fontId="17" fillId="3" borderId="50" xfId="0" applyFont="1" applyFill="1" applyBorder="1" applyAlignment="1">
      <alignment horizontal="center" vertical="center" textRotation="90" wrapText="1"/>
    </xf>
    <xf numFmtId="0" fontId="14" fillId="2" borderId="86" xfId="0" applyFont="1" applyFill="1" applyBorder="1" applyAlignment="1" applyProtection="1">
      <alignment horizontal="center" vertical="center"/>
      <protection locked="0"/>
    </xf>
    <xf numFmtId="0" fontId="17" fillId="3" borderId="88" xfId="0" applyFont="1" applyFill="1" applyBorder="1" applyAlignment="1">
      <alignment horizontal="left" vertical="top" wrapText="1"/>
    </xf>
    <xf numFmtId="0" fontId="18" fillId="3" borderId="90" xfId="0" applyFont="1" applyFill="1" applyBorder="1" applyAlignment="1">
      <alignment horizontal="left" vertical="top" wrapText="1"/>
    </xf>
    <xf numFmtId="0" fontId="18" fillId="3" borderId="92" xfId="0" applyFont="1" applyFill="1" applyBorder="1" applyAlignment="1">
      <alignment horizontal="left" vertical="top" wrapText="1"/>
    </xf>
    <xf numFmtId="0" fontId="17" fillId="3" borderId="5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51" xfId="0" applyFont="1" applyFill="1" applyBorder="1" applyAlignment="1">
      <alignment horizontal="center" vertical="center"/>
    </xf>
    <xf numFmtId="0" fontId="17" fillId="3" borderId="1" xfId="0" applyFont="1" applyFill="1" applyBorder="1" applyAlignment="1" applyProtection="1">
      <alignment horizontal="center" vertical="center" textRotation="90" wrapText="1"/>
      <protection locked="0"/>
    </xf>
    <xf numFmtId="0" fontId="17" fillId="3" borderId="2" xfId="0" applyFont="1" applyFill="1" applyBorder="1" applyAlignment="1" applyProtection="1">
      <alignment horizontal="center" vertical="center" textRotation="90" wrapText="1"/>
      <protection locked="0"/>
    </xf>
    <xf numFmtId="0" fontId="17" fillId="3"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wrapText="1"/>
      <protection locked="0"/>
    </xf>
    <xf numFmtId="0" fontId="17" fillId="3" borderId="20" xfId="0" applyFont="1" applyFill="1" applyBorder="1" applyAlignment="1" applyProtection="1">
      <alignment horizontal="center" vertical="center"/>
      <protection locked="0"/>
    </xf>
    <xf numFmtId="0" fontId="17" fillId="3" borderId="2"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5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7" fillId="3" borderId="50" xfId="0" applyFont="1" applyFill="1" applyBorder="1" applyAlignment="1" applyProtection="1">
      <alignment horizontal="center" vertical="center" wrapText="1"/>
      <protection locked="0"/>
    </xf>
    <xf numFmtId="0" fontId="17" fillId="3" borderId="45" xfId="0" applyFont="1" applyFill="1" applyBorder="1" applyAlignment="1">
      <alignment horizontal="center" vertical="center" wrapText="1"/>
    </xf>
    <xf numFmtId="0" fontId="17" fillId="3" borderId="51" xfId="0" applyFont="1" applyFill="1" applyBorder="1" applyAlignment="1" applyProtection="1">
      <alignment horizontal="center" vertical="center" textRotation="90" wrapText="1"/>
      <protection locked="0"/>
    </xf>
    <xf numFmtId="0" fontId="17" fillId="3" borderId="50" xfId="0" applyFont="1" applyFill="1" applyBorder="1" applyAlignment="1" applyProtection="1">
      <alignment horizontal="center" vertical="center" textRotation="90" wrapText="1"/>
      <protection locked="0"/>
    </xf>
    <xf numFmtId="0" fontId="17" fillId="3" borderId="66" xfId="0" applyFont="1" applyFill="1" applyBorder="1" applyAlignment="1" applyProtection="1">
      <alignment horizontal="center" vertical="center"/>
      <protection locked="0"/>
    </xf>
    <xf numFmtId="0" fontId="17" fillId="3" borderId="67"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168" fontId="18" fillId="0" borderId="0" xfId="0" applyNumberFormat="1" applyFont="1" applyAlignment="1" applyProtection="1">
      <alignment horizontal="center" vertical="center" wrapText="1"/>
      <protection hidden="1"/>
    </xf>
    <xf numFmtId="0" fontId="15" fillId="2" borderId="16" xfId="0" applyFont="1" applyFill="1" applyBorder="1" applyAlignment="1" applyProtection="1">
      <alignment horizontal="center" vertical="center"/>
      <protection locked="0"/>
    </xf>
    <xf numFmtId="0" fontId="19" fillId="7" borderId="21" xfId="0" applyFont="1" applyFill="1" applyBorder="1" applyAlignment="1">
      <alignment horizontal="left" vertical="top" wrapText="1"/>
    </xf>
    <xf numFmtId="0" fontId="17" fillId="7" borderId="21" xfId="0" applyFont="1" applyFill="1" applyBorder="1" applyAlignment="1">
      <alignment horizontal="left" vertical="top" wrapText="1"/>
    </xf>
    <xf numFmtId="0" fontId="19" fillId="7" borderId="52" xfId="0" applyFont="1" applyFill="1" applyBorder="1" applyAlignment="1">
      <alignment horizontal="left" vertical="top" wrapText="1"/>
    </xf>
    <xf numFmtId="0" fontId="17" fillId="7" borderId="64" xfId="0" applyFont="1" applyFill="1" applyBorder="1" applyAlignment="1" applyProtection="1">
      <alignment horizontal="center" vertical="center" textRotation="90" wrapText="1"/>
      <protection hidden="1"/>
    </xf>
    <xf numFmtId="0" fontId="17" fillId="7" borderId="65" xfId="0" applyFont="1" applyFill="1" applyBorder="1" applyAlignment="1" applyProtection="1">
      <alignment horizontal="center" vertical="center" textRotation="90" wrapText="1"/>
      <protection hidden="1"/>
    </xf>
    <xf numFmtId="0" fontId="17" fillId="7" borderId="64" xfId="0" applyFont="1" applyFill="1" applyBorder="1" applyAlignment="1">
      <alignment horizontal="center" vertical="center" textRotation="90" wrapText="1"/>
    </xf>
    <xf numFmtId="0" fontId="17" fillId="7" borderId="65" xfId="0" applyFont="1" applyFill="1" applyBorder="1" applyAlignment="1">
      <alignment horizontal="center" vertical="center" textRotation="90" wrapText="1"/>
    </xf>
    <xf numFmtId="0" fontId="17" fillId="7" borderId="0" xfId="0" applyFont="1" applyFill="1" applyAlignment="1">
      <alignment horizontal="center" vertical="center"/>
    </xf>
    <xf numFmtId="0" fontId="14" fillId="0" borderId="51" xfId="0" applyFont="1" applyBorder="1" applyAlignment="1">
      <alignment horizontal="justify" vertical="top" wrapText="1"/>
    </xf>
    <xf numFmtId="0" fontId="14" fillId="0" borderId="1" xfId="0" applyFont="1" applyBorder="1" applyAlignment="1">
      <alignment horizontal="justify" vertical="top" wrapText="1"/>
    </xf>
    <xf numFmtId="0" fontId="14" fillId="0" borderId="50" xfId="0" applyFont="1" applyBorder="1" applyAlignment="1">
      <alignment horizontal="justify" vertical="top" wrapText="1"/>
    </xf>
    <xf numFmtId="0" fontId="17" fillId="7" borderId="21" xfId="0" applyFont="1" applyFill="1" applyBorder="1" applyAlignment="1">
      <alignment horizontal="center" vertical="center"/>
    </xf>
    <xf numFmtId="0" fontId="14" fillId="0" borderId="49" xfId="0" applyFont="1" applyBorder="1" applyAlignment="1">
      <alignment horizontal="justify" vertical="top" wrapText="1"/>
    </xf>
    <xf numFmtId="0" fontId="17" fillId="7" borderId="21" xfId="0" applyFont="1" applyFill="1" applyBorder="1" applyAlignment="1">
      <alignment horizontal="center" vertical="center" wrapText="1"/>
    </xf>
    <xf numFmtId="0" fontId="17" fillId="7" borderId="21" xfId="0" applyFont="1" applyFill="1" applyBorder="1" applyAlignment="1" applyProtection="1">
      <alignment horizontal="center" vertical="center" wrapText="1"/>
      <protection locked="0"/>
    </xf>
    <xf numFmtId="0" fontId="17" fillId="7" borderId="21" xfId="0" applyFont="1" applyFill="1" applyBorder="1" applyAlignment="1" applyProtection="1">
      <alignment horizontal="center" vertical="center"/>
      <protection locked="0"/>
    </xf>
    <xf numFmtId="0" fontId="17" fillId="7" borderId="21" xfId="0" applyFont="1" applyFill="1" applyBorder="1" applyAlignment="1" applyProtection="1">
      <alignment horizontal="center" vertical="center" textRotation="90" wrapText="1"/>
      <protection locked="0"/>
    </xf>
    <xf numFmtId="0" fontId="14" fillId="0" borderId="3" xfId="0" applyFont="1" applyBorder="1" applyAlignment="1">
      <alignment horizontal="justify" vertical="top" wrapText="1"/>
    </xf>
    <xf numFmtId="0" fontId="17" fillId="7" borderId="21" xfId="0" applyFont="1" applyFill="1" applyBorder="1" applyAlignment="1">
      <alignment horizontal="center" vertical="center" textRotation="90" wrapText="1"/>
    </xf>
    <xf numFmtId="0" fontId="12" fillId="0" borderId="82" xfId="0" applyFont="1" applyBorder="1" applyAlignment="1">
      <alignment horizontal="left" vertical="top" wrapText="1"/>
    </xf>
    <xf numFmtId="0" fontId="12" fillId="0" borderId="83" xfId="0" applyFont="1" applyBorder="1" applyAlignment="1">
      <alignment horizontal="left" vertical="top" wrapText="1"/>
    </xf>
    <xf numFmtId="0" fontId="12" fillId="0" borderId="84" xfId="0" applyFont="1" applyBorder="1" applyAlignment="1">
      <alignment horizontal="left" vertical="top" wrapText="1"/>
    </xf>
    <xf numFmtId="0" fontId="12" fillId="0" borderId="45" xfId="0" applyFont="1" applyBorder="1" applyAlignment="1">
      <alignment horizontal="justify" vertical="top" wrapText="1"/>
    </xf>
    <xf numFmtId="0" fontId="12" fillId="0" borderId="19" xfId="0" applyFont="1" applyBorder="1" applyAlignment="1">
      <alignment horizontal="justify" vertical="top" wrapText="1"/>
    </xf>
    <xf numFmtId="0" fontId="12" fillId="0" borderId="20" xfId="0" applyFont="1" applyBorder="1" applyAlignment="1">
      <alignment horizontal="justify" vertical="top" wrapText="1"/>
    </xf>
    <xf numFmtId="0" fontId="14" fillId="0" borderId="45" xfId="0" applyFont="1" applyBorder="1" applyAlignment="1">
      <alignment horizontal="justify" vertical="top" wrapText="1"/>
    </xf>
    <xf numFmtId="0" fontId="14" fillId="0" borderId="19" xfId="0" applyFont="1" applyBorder="1" applyAlignment="1">
      <alignment horizontal="justify" vertical="top" wrapText="1"/>
    </xf>
    <xf numFmtId="0" fontId="14" fillId="0" borderId="20" xfId="0" applyFont="1" applyBorder="1" applyAlignment="1">
      <alignment horizontal="justify" vertical="top" wrapText="1"/>
    </xf>
    <xf numFmtId="0" fontId="14" fillId="0" borderId="2" xfId="0" applyFont="1" applyBorder="1" applyAlignment="1">
      <alignment horizontal="left" vertical="top" wrapText="1"/>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7" fillId="7" borderId="46" xfId="0" applyFont="1" applyFill="1" applyBorder="1" applyAlignment="1">
      <alignment horizontal="center" vertical="center" wrapText="1"/>
    </xf>
    <xf numFmtId="0" fontId="17" fillId="7" borderId="47"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7" fillId="0" borderId="0" xfId="0" applyFont="1" applyAlignment="1">
      <alignment horizontal="left" vertical="center" wrapText="1"/>
    </xf>
    <xf numFmtId="0" fontId="17" fillId="7" borderId="46" xfId="0" applyFont="1" applyFill="1" applyBorder="1" applyAlignment="1" applyProtection="1">
      <alignment horizontal="center" vertical="center" wrapText="1"/>
      <protection locked="0"/>
    </xf>
    <xf numFmtId="0" fontId="17" fillId="7" borderId="47" xfId="0" applyFont="1" applyFill="1" applyBorder="1" applyAlignment="1" applyProtection="1">
      <alignment horizontal="center" vertical="center" wrapText="1"/>
      <protection locked="0"/>
    </xf>
    <xf numFmtId="0" fontId="17" fillId="7" borderId="48" xfId="0" applyFont="1" applyFill="1" applyBorder="1" applyAlignment="1" applyProtection="1">
      <alignment horizontal="center" vertical="center" wrapText="1"/>
      <protection locked="0"/>
    </xf>
    <xf numFmtId="0" fontId="15" fillId="14" borderId="16" xfId="0" applyFont="1" applyFill="1" applyBorder="1" applyAlignment="1" applyProtection="1">
      <alignment horizontal="center" vertical="center" wrapText="1"/>
      <protection locked="0"/>
    </xf>
    <xf numFmtId="0" fontId="15" fillId="14" borderId="17" xfId="0" applyFont="1" applyFill="1" applyBorder="1" applyAlignment="1" applyProtection="1">
      <alignment horizontal="center" vertical="center" wrapText="1"/>
      <protection locked="0"/>
    </xf>
    <xf numFmtId="0" fontId="15" fillId="14" borderId="18" xfId="0" applyFont="1" applyFill="1" applyBorder="1" applyAlignment="1" applyProtection="1">
      <alignment horizontal="center" vertical="center" wrapText="1"/>
      <protection locked="0"/>
    </xf>
    <xf numFmtId="0" fontId="18" fillId="8" borderId="21" xfId="0" applyFont="1" applyFill="1" applyBorder="1" applyAlignment="1">
      <alignment horizontal="left" vertical="center" wrapText="1"/>
    </xf>
    <xf numFmtId="0" fontId="17" fillId="8" borderId="21" xfId="0" applyFont="1" applyFill="1" applyBorder="1" applyAlignment="1">
      <alignment horizontal="left" vertical="center" wrapText="1"/>
    </xf>
    <xf numFmtId="0" fontId="17" fillId="8" borderId="64" xfId="0" applyFont="1" applyFill="1" applyBorder="1" applyAlignment="1" applyProtection="1">
      <alignment horizontal="center" vertical="center" textRotation="90" wrapText="1"/>
      <protection hidden="1"/>
    </xf>
    <xf numFmtId="0" fontId="17" fillId="8" borderId="65" xfId="0" applyFont="1" applyFill="1" applyBorder="1" applyAlignment="1" applyProtection="1">
      <alignment horizontal="center" vertical="center" textRotation="90" wrapText="1"/>
      <protection hidden="1"/>
    </xf>
    <xf numFmtId="0" fontId="17" fillId="8" borderId="64" xfId="0" applyFont="1" applyFill="1" applyBorder="1" applyAlignment="1">
      <alignment horizontal="center" vertical="center" textRotation="90" wrapText="1"/>
    </xf>
    <xf numFmtId="0" fontId="17" fillId="8" borderId="65" xfId="0" applyFont="1" applyFill="1" applyBorder="1" applyAlignment="1">
      <alignment horizontal="center" vertical="center" textRotation="90" wrapText="1"/>
    </xf>
    <xf numFmtId="0" fontId="17" fillId="8" borderId="0" xfId="0" applyFont="1" applyFill="1" applyAlignment="1">
      <alignment horizontal="center" vertical="center"/>
    </xf>
    <xf numFmtId="0" fontId="17" fillId="8" borderId="21" xfId="0" applyFont="1" applyFill="1" applyBorder="1" applyAlignment="1">
      <alignment horizontal="center" vertical="center" wrapText="1"/>
    </xf>
    <xf numFmtId="0" fontId="17" fillId="8" borderId="21" xfId="0" applyFont="1" applyFill="1" applyBorder="1" applyAlignment="1">
      <alignment horizontal="center" vertical="center"/>
    </xf>
    <xf numFmtId="0" fontId="17" fillId="8" borderId="21" xfId="0" applyFont="1" applyFill="1" applyBorder="1" applyAlignment="1">
      <alignment horizontal="center" vertical="center" textRotation="90" wrapText="1"/>
    </xf>
    <xf numFmtId="0" fontId="17" fillId="8" borderId="46" xfId="0" applyFont="1" applyFill="1" applyBorder="1" applyAlignment="1">
      <alignment horizontal="center" vertical="center" wrapText="1"/>
    </xf>
    <xf numFmtId="0" fontId="17" fillId="8" borderId="47"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17" fillId="8" borderId="21" xfId="0" applyFont="1" applyFill="1" applyBorder="1" applyAlignment="1" applyProtection="1">
      <alignment horizontal="center" vertical="center"/>
      <protection locked="0"/>
    </xf>
    <xf numFmtId="0" fontId="12" fillId="0" borderId="25" xfId="0" quotePrefix="1" applyFont="1" applyBorder="1" applyAlignment="1">
      <alignment vertical="top" wrapText="1"/>
    </xf>
    <xf numFmtId="0" fontId="12" fillId="0" borderId="26" xfId="0" applyFont="1" applyBorder="1" applyAlignment="1">
      <alignment vertical="top" wrapText="1"/>
    </xf>
    <xf numFmtId="0" fontId="12" fillId="0" borderId="27" xfId="0" applyFont="1" applyBorder="1" applyAlignment="1">
      <alignment vertical="top" wrapText="1"/>
    </xf>
    <xf numFmtId="0" fontId="17" fillId="8" borderId="21" xfId="0" applyFont="1" applyFill="1" applyBorder="1" applyAlignment="1" applyProtection="1">
      <alignment horizontal="center" vertical="center" textRotation="90" wrapText="1"/>
      <protection locked="0"/>
    </xf>
    <xf numFmtId="0" fontId="17" fillId="8" borderId="46" xfId="0" applyFont="1" applyFill="1" applyBorder="1" applyAlignment="1" applyProtection="1">
      <alignment horizontal="center" vertical="center" wrapText="1"/>
      <protection locked="0"/>
    </xf>
    <xf numFmtId="0" fontId="17" fillId="8" borderId="47" xfId="0" applyFont="1" applyFill="1" applyBorder="1" applyAlignment="1" applyProtection="1">
      <alignment horizontal="center" vertical="center" wrapText="1"/>
      <protection locked="0"/>
    </xf>
    <xf numFmtId="0" fontId="17" fillId="8" borderId="48" xfId="0" applyFont="1" applyFill="1" applyBorder="1" applyAlignment="1" applyProtection="1">
      <alignment horizontal="center" vertical="center" wrapText="1"/>
      <protection locked="0"/>
    </xf>
    <xf numFmtId="167" fontId="17" fillId="0" borderId="0" xfId="0" applyNumberFormat="1" applyFont="1" applyAlignment="1">
      <alignment horizontal="center" vertical="center" textRotation="90" wrapText="1"/>
    </xf>
    <xf numFmtId="167" fontId="18" fillId="0" borderId="0" xfId="0" applyNumberFormat="1" applyFont="1" applyAlignment="1" applyProtection="1">
      <alignment horizontal="center" vertical="center" wrapText="1"/>
      <protection hidden="1"/>
    </xf>
    <xf numFmtId="167" fontId="17" fillId="0" borderId="0" xfId="0" applyNumberFormat="1" applyFont="1" applyAlignment="1" applyProtection="1">
      <alignment horizontal="center" vertical="center" textRotation="90" wrapText="1"/>
      <protection hidden="1"/>
    </xf>
    <xf numFmtId="0" fontId="15" fillId="0" borderId="16"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18" xfId="0" applyFont="1" applyBorder="1" applyAlignment="1" applyProtection="1">
      <alignment horizontal="left" vertical="center" wrapText="1"/>
      <protection locked="0"/>
    </xf>
    <xf numFmtId="0" fontId="15" fillId="14" borderId="16" xfId="0" applyFont="1" applyFill="1" applyBorder="1" applyAlignment="1" applyProtection="1">
      <alignment horizontal="left" vertical="center" wrapText="1"/>
      <protection locked="0"/>
    </xf>
    <xf numFmtId="0" fontId="15" fillId="14" borderId="17" xfId="0" applyFont="1" applyFill="1" applyBorder="1" applyAlignment="1" applyProtection="1">
      <alignment horizontal="left" vertical="center" wrapText="1"/>
      <protection locked="0"/>
    </xf>
    <xf numFmtId="0" fontId="15" fillId="14" borderId="18" xfId="0" applyFont="1" applyFill="1" applyBorder="1" applyAlignment="1" applyProtection="1">
      <alignment horizontal="left" vertical="center" wrapText="1"/>
      <protection locked="0"/>
    </xf>
    <xf numFmtId="49" fontId="31" fillId="2" borderId="36" xfId="0" applyNumberFormat="1" applyFont="1" applyFill="1" applyBorder="1" applyAlignment="1">
      <alignment horizontal="left" vertical="center" wrapText="1"/>
    </xf>
    <xf numFmtId="49" fontId="31" fillId="2" borderId="34" xfId="0" applyNumberFormat="1" applyFont="1" applyFill="1" applyBorder="1" applyAlignment="1">
      <alignment horizontal="left" vertical="center" wrapText="1"/>
    </xf>
    <xf numFmtId="0" fontId="24" fillId="3" borderId="28"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30" xfId="0" applyFont="1" applyFill="1" applyBorder="1" applyAlignment="1">
      <alignment horizontal="center" vertical="center"/>
    </xf>
    <xf numFmtId="49" fontId="31" fillId="2" borderId="35" xfId="0" applyNumberFormat="1" applyFont="1" applyFill="1" applyBorder="1" applyAlignment="1">
      <alignment horizontal="left" vertical="center" wrapText="1"/>
    </xf>
    <xf numFmtId="49" fontId="31" fillId="2" borderId="33" xfId="0" applyNumberFormat="1" applyFont="1" applyFill="1" applyBorder="1" applyAlignment="1">
      <alignment horizontal="left" vertical="center" wrapText="1"/>
    </xf>
    <xf numFmtId="49" fontId="37" fillId="2" borderId="51" xfId="0" applyNumberFormat="1" applyFont="1" applyFill="1" applyBorder="1" applyAlignment="1" applyProtection="1">
      <alignment horizontal="left" vertical="top" wrapText="1"/>
      <protection locked="0"/>
    </xf>
    <xf numFmtId="49" fontId="37" fillId="2" borderId="89" xfId="0" applyNumberFormat="1" applyFont="1" applyFill="1" applyBorder="1" applyAlignment="1" applyProtection="1">
      <alignment horizontal="left" vertical="top" wrapText="1"/>
      <protection locked="0"/>
    </xf>
    <xf numFmtId="49" fontId="0" fillId="2" borderId="1" xfId="0" applyNumberFormat="1" applyFill="1" applyBorder="1" applyAlignment="1" applyProtection="1">
      <alignment horizontal="left" vertical="top" wrapText="1"/>
      <protection locked="0"/>
    </xf>
    <xf numFmtId="49" fontId="0" fillId="2" borderId="91" xfId="0" applyNumberFormat="1" applyFill="1" applyBorder="1" applyAlignment="1" applyProtection="1">
      <alignment horizontal="left" vertical="top" wrapText="1"/>
      <protection locked="0"/>
    </xf>
    <xf numFmtId="49" fontId="0" fillId="2" borderId="50" xfId="0" applyNumberFormat="1" applyFill="1" applyBorder="1" applyAlignment="1" applyProtection="1">
      <alignment horizontal="left" vertical="top" wrapText="1"/>
      <protection locked="0"/>
    </xf>
    <xf numFmtId="49" fontId="0" fillId="2" borderId="93" xfId="0" applyNumberFormat="1" applyFill="1" applyBorder="1" applyAlignment="1" applyProtection="1">
      <alignment horizontal="left" vertical="top" wrapText="1"/>
      <protection locked="0"/>
    </xf>
    <xf numFmtId="0" fontId="14" fillId="2" borderId="1" xfId="0" applyFont="1" applyFill="1" applyBorder="1" applyAlignment="1" applyProtection="1">
      <alignment horizontal="center"/>
      <protection locked="0"/>
    </xf>
    <xf numFmtId="164" fontId="14" fillId="2" borderId="4" xfId="0" applyNumberFormat="1" applyFont="1" applyFill="1" applyBorder="1" applyAlignment="1" applyProtection="1">
      <alignment horizontal="center"/>
      <protection locked="0"/>
    </xf>
    <xf numFmtId="164" fontId="14" fillId="2" borderId="5" xfId="0" applyNumberFormat="1" applyFont="1" applyFill="1" applyBorder="1" applyAlignment="1" applyProtection="1">
      <alignment horizontal="center"/>
      <protection locked="0"/>
    </xf>
    <xf numFmtId="164" fontId="14" fillId="2" borderId="53" xfId="0" applyNumberFormat="1" applyFont="1" applyFill="1" applyBorder="1" applyAlignment="1" applyProtection="1">
      <alignment horizontal="center"/>
      <protection locked="0"/>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4" fillId="3" borderId="70" xfId="0" applyFont="1" applyFill="1" applyBorder="1" applyAlignment="1">
      <alignment horizontal="center" vertical="center" wrapText="1"/>
    </xf>
    <xf numFmtId="0" fontId="24" fillId="3" borderId="71" xfId="0" applyFont="1" applyFill="1" applyBorder="1" applyAlignment="1">
      <alignment horizontal="center" vertical="center" wrapText="1"/>
    </xf>
    <xf numFmtId="0" fontId="24" fillId="3" borderId="72" xfId="0" applyFont="1" applyFill="1" applyBorder="1" applyAlignment="1">
      <alignment horizontal="center" vertical="center" wrapText="1"/>
    </xf>
    <xf numFmtId="0" fontId="14" fillId="2" borderId="0" xfId="0" applyFont="1" applyFill="1" applyAlignment="1">
      <alignment wrapText="1"/>
    </xf>
    <xf numFmtId="1" fontId="14" fillId="2" borderId="0" xfId="0" applyNumberFormat="1" applyFont="1" applyFill="1" applyAlignment="1">
      <alignment horizontal="center" vertical="center" wrapText="1"/>
    </xf>
    <xf numFmtId="0" fontId="16" fillId="2" borderId="0" xfId="2" applyFont="1" applyFill="1" applyAlignment="1" applyProtection="1">
      <alignment horizontal="center" vertical="center" wrapText="1"/>
    </xf>
  </cellXfs>
  <cellStyles count="6">
    <cellStyle name="Hyperlink" xfId="2" builtinId="8"/>
    <cellStyle name="Normal" xfId="0" builtinId="0"/>
    <cellStyle name="Normal - Style1 2" xfId="4" xr:uid="{00000000-0005-0000-0000-000002000000}"/>
    <cellStyle name="Normal 2" xfId="3" xr:uid="{00000000-0005-0000-0000-000003000000}"/>
    <cellStyle name="Normal 2 2" xfId="5" xr:uid="{00000000-0005-0000-0000-000004000000}"/>
    <cellStyle name="table_head1" xfId="1" xr:uid="{00000000-0005-0000-0000-00000600000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9" defaultPivotStyle="PivotStyleLight16"/>
  <colors>
    <mruColors>
      <color rgb="FFF7C435"/>
      <color rgb="FFFF9900"/>
      <color rgb="FF83A343"/>
      <color rgb="FFFFCC00"/>
      <color rgb="FF2E3917"/>
      <color rgb="FF262F13"/>
      <color rgb="FFF9D367"/>
      <color rgb="FF003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1765300</xdr:colOff>
      <xdr:row>0</xdr:row>
      <xdr:rowOff>0</xdr:rowOff>
    </xdr:from>
    <xdr:to>
      <xdr:col>7</xdr:col>
      <xdr:colOff>2204378</xdr:colOff>
      <xdr:row>16</xdr:row>
      <xdr:rowOff>4250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191500" y="0"/>
          <a:ext cx="3966503" cy="225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1685925</xdr:colOff>
      <xdr:row>0</xdr:row>
      <xdr:rowOff>0</xdr:rowOff>
    </xdr:from>
    <xdr:to>
      <xdr:col>7</xdr:col>
      <xdr:colOff>2377271</xdr:colOff>
      <xdr:row>7</xdr:row>
      <xdr:rowOff>128941</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7534275" y="0"/>
          <a:ext cx="3958421" cy="21863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2809875</xdr:colOff>
      <xdr:row>0</xdr:row>
      <xdr:rowOff>47625</xdr:rowOff>
    </xdr:from>
    <xdr:to>
      <xdr:col>7</xdr:col>
      <xdr:colOff>662771</xdr:colOff>
      <xdr:row>13</xdr:row>
      <xdr:rowOff>157516</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819775" y="47625"/>
          <a:ext cx="3958421" cy="21863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640773</xdr:colOff>
      <xdr:row>0</xdr:row>
      <xdr:rowOff>43296</xdr:rowOff>
    </xdr:from>
    <xdr:to>
      <xdr:col>7</xdr:col>
      <xdr:colOff>874823</xdr:colOff>
      <xdr:row>9</xdr:row>
      <xdr:rowOff>331373</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5870864" y="43296"/>
          <a:ext cx="3957459" cy="235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152400</xdr:colOff>
      <xdr:row>0</xdr:row>
      <xdr:rowOff>0</xdr:rowOff>
    </xdr:from>
    <xdr:to>
      <xdr:col>7</xdr:col>
      <xdr:colOff>842784</xdr:colOff>
      <xdr:row>12</xdr:row>
      <xdr:rowOff>63806</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6000750" y="0"/>
          <a:ext cx="3957459" cy="2149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2571" y="1726100"/>
          <a:ext cx="4395107" cy="2404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4:O352"/>
  <sheetViews>
    <sheetView showGridLines="0" topLeftCell="E4" zoomScale="87" zoomScaleNormal="87" workbookViewId="0">
      <selection activeCell="C18" sqref="C18:K18"/>
    </sheetView>
  </sheetViews>
  <sheetFormatPr defaultColWidth="3.1796875" defaultRowHeight="0" customHeight="1" zeroHeight="1" x14ac:dyDescent="0.3"/>
  <cols>
    <col min="1" max="1" width="11.7265625" style="5" customWidth="1"/>
    <col min="2" max="2" width="3.54296875" style="5" hidden="1" customWidth="1"/>
    <col min="3" max="3" width="42.54296875" style="5" customWidth="1"/>
    <col min="4" max="4" width="36.1796875" style="5" customWidth="1"/>
    <col min="5" max="5" width="41.1796875" style="5" customWidth="1"/>
    <col min="6" max="6" width="8.1796875" style="5" customWidth="1"/>
    <col min="7" max="7" width="3.54296875" style="5" bestFit="1" customWidth="1"/>
    <col min="8" max="9" width="39.81640625" style="5" customWidth="1"/>
    <col min="10" max="10" width="7.453125" style="5" customWidth="1"/>
    <col min="11" max="11" width="19" style="5" customWidth="1"/>
    <col min="12" max="12" width="3.1796875" style="28" customWidth="1"/>
    <col min="13" max="13" width="7.26953125" style="28" customWidth="1"/>
    <col min="14" max="14" width="12.26953125" style="48" customWidth="1"/>
    <col min="15" max="15" width="12.26953125" style="67" customWidth="1"/>
    <col min="16" max="16364" width="3.1796875" style="5" customWidth="1"/>
    <col min="16365" max="16384" width="3.1796875" style="5"/>
  </cols>
  <sheetData>
    <row r="4" spans="5:10" ht="10" customHeight="1" x14ac:dyDescent="0.3"/>
    <row r="5" spans="5:10" ht="10" customHeight="1" x14ac:dyDescent="0.3"/>
    <row r="6" spans="5:10" ht="10" customHeight="1" x14ac:dyDescent="0.3"/>
    <row r="7" spans="5:10" ht="10" customHeight="1" x14ac:dyDescent="0.3"/>
    <row r="8" spans="5:10" ht="10" customHeight="1" x14ac:dyDescent="0.3"/>
    <row r="9" spans="5:10" ht="10" customHeight="1" x14ac:dyDescent="0.3"/>
    <row r="10" spans="5:10" ht="10" customHeight="1" x14ac:dyDescent="0.3"/>
    <row r="11" spans="5:10" ht="10" customHeight="1" x14ac:dyDescent="0.3"/>
    <row r="12" spans="5:10" ht="10" customHeight="1" x14ac:dyDescent="0.3"/>
    <row r="13" spans="5:10" ht="10" customHeight="1" x14ac:dyDescent="0.3">
      <c r="E13" s="184"/>
      <c r="F13" s="185"/>
      <c r="G13" s="185"/>
      <c r="H13" s="185"/>
      <c r="I13" s="185"/>
      <c r="J13" s="185"/>
    </row>
    <row r="14" spans="5:10" ht="31.5" customHeight="1" x14ac:dyDescent="0.3">
      <c r="E14" s="184"/>
      <c r="F14" s="185"/>
      <c r="G14" s="185"/>
      <c r="H14" s="185"/>
      <c r="I14" s="185"/>
      <c r="J14" s="185"/>
    </row>
    <row r="15" spans="5:10" ht="24.75" customHeight="1" x14ac:dyDescent="0.3">
      <c r="E15" s="35"/>
      <c r="F15" s="186"/>
      <c r="G15" s="186"/>
      <c r="H15" s="186"/>
      <c r="I15" s="186"/>
      <c r="J15" s="186"/>
    </row>
    <row r="16" spans="5:10" ht="20.25" customHeight="1" x14ac:dyDescent="0.3"/>
    <row r="17" spans="1:15" ht="10" customHeight="1" x14ac:dyDescent="0.3"/>
    <row r="18" spans="1:15" ht="20.149999999999999" customHeight="1" x14ac:dyDescent="0.3">
      <c r="C18" s="226" t="s">
        <v>0</v>
      </c>
      <c r="D18" s="226"/>
      <c r="E18" s="226"/>
      <c r="F18" s="226"/>
      <c r="G18" s="226"/>
      <c r="H18" s="226"/>
      <c r="I18" s="226"/>
      <c r="J18" s="226"/>
      <c r="K18" s="226"/>
    </row>
    <row r="19" spans="1:15" ht="60" customHeight="1" x14ac:dyDescent="0.3">
      <c r="C19" s="227" t="s">
        <v>1</v>
      </c>
      <c r="D19" s="227"/>
      <c r="E19" s="227"/>
      <c r="F19" s="227"/>
      <c r="G19" s="227"/>
      <c r="H19" s="227"/>
      <c r="I19" s="227"/>
      <c r="J19" s="227"/>
      <c r="K19" s="227"/>
    </row>
    <row r="20" spans="1:15" ht="10" customHeight="1" thickBot="1" x14ac:dyDescent="0.35">
      <c r="B20" s="6"/>
      <c r="C20" s="6"/>
      <c r="D20" s="6"/>
      <c r="F20" s="7"/>
    </row>
    <row r="21" spans="1:15" ht="36.75" customHeight="1" x14ac:dyDescent="0.3">
      <c r="B21" s="169" t="s">
        <v>2</v>
      </c>
      <c r="C21" s="171" t="s">
        <v>3</v>
      </c>
      <c r="D21" s="153" t="s">
        <v>4</v>
      </c>
      <c r="E21" s="225" t="s">
        <v>5</v>
      </c>
      <c r="F21" s="174" t="s">
        <v>6</v>
      </c>
      <c r="G21" s="190" t="s">
        <v>7</v>
      </c>
      <c r="H21" s="191"/>
      <c r="I21" s="192"/>
      <c r="J21" s="174" t="s">
        <v>8</v>
      </c>
      <c r="K21" s="174" t="s">
        <v>9</v>
      </c>
      <c r="L21" s="163"/>
      <c r="M21" s="163"/>
      <c r="N21" s="125"/>
      <c r="O21" s="127"/>
    </row>
    <row r="22" spans="1:15" ht="29.25" customHeight="1" x14ac:dyDescent="0.3">
      <c r="B22" s="169"/>
      <c r="C22" s="171"/>
      <c r="D22" s="154"/>
      <c r="E22" s="154"/>
      <c r="F22" s="174"/>
      <c r="G22" s="187" t="s">
        <v>10</v>
      </c>
      <c r="H22" s="189" t="s">
        <v>11</v>
      </c>
      <c r="I22" s="153" t="s">
        <v>12</v>
      </c>
      <c r="J22" s="174"/>
      <c r="K22" s="174"/>
      <c r="L22" s="163"/>
      <c r="M22" s="163"/>
      <c r="N22" s="125"/>
      <c r="O22" s="127"/>
    </row>
    <row r="23" spans="1:15" ht="79.5" customHeight="1" x14ac:dyDescent="0.3">
      <c r="B23" s="170"/>
      <c r="C23" s="172"/>
      <c r="D23" s="154"/>
      <c r="E23" s="154"/>
      <c r="F23" s="175"/>
      <c r="G23" s="188"/>
      <c r="H23" s="153"/>
      <c r="I23" s="154"/>
      <c r="J23" s="175"/>
      <c r="K23" s="175"/>
      <c r="L23" s="163"/>
      <c r="M23" s="163"/>
      <c r="N23" s="125"/>
      <c r="O23" s="127"/>
    </row>
    <row r="24" spans="1:15" ht="92.25" hidden="1" customHeight="1" x14ac:dyDescent="0.3">
      <c r="A24" s="230" t="s">
        <v>13</v>
      </c>
      <c r="B24" s="168" t="str">
        <f>+LEFT(C24,3)</f>
        <v xml:space="preserve"> Ap</v>
      </c>
      <c r="C24" s="193" t="s">
        <v>14</v>
      </c>
      <c r="D24" s="193" t="s">
        <v>15</v>
      </c>
      <c r="E24" s="193" t="s">
        <v>16</v>
      </c>
      <c r="F24" s="222">
        <v>1</v>
      </c>
      <c r="G24" s="53">
        <v>1</v>
      </c>
      <c r="H24" s="93" t="s">
        <v>17</v>
      </c>
      <c r="I24" s="193" t="s">
        <v>18</v>
      </c>
      <c r="J24" s="222">
        <v>3</v>
      </c>
      <c r="K24" s="176" t="str">
        <f>+IF(OR(ISBLANK(F24),ISBLANK(J24)),"",IF(OR(AND(F24=1,J24=1),AND(F24=1,J24=2),AND(F24=1,J24=3)),"Deficiencia de control mayor (diseño y ejecución)",IF(OR(AND(F24=2,J24=2),AND(F24=3,J24=1),AND(F24=3,J24=2),AND(F24=2,J24=1)),"Deficiencia de control (diseño o ejecución)",IF(AND(F24=2,J24=3),"Oportunidad de mejora","Mantenimiento del control"))))</f>
        <v>Deficiencia de control mayor (diseño y ejecución)</v>
      </c>
      <c r="L24" s="161"/>
      <c r="M24" s="161"/>
      <c r="N24" s="115"/>
      <c r="O24" s="126"/>
    </row>
    <row r="25" spans="1:15" ht="79.5" hidden="1" customHeight="1" x14ac:dyDescent="0.3">
      <c r="A25" s="230"/>
      <c r="B25" s="168"/>
      <c r="C25" s="193"/>
      <c r="D25" s="193"/>
      <c r="E25" s="193"/>
      <c r="F25" s="222"/>
      <c r="G25" s="53">
        <v>2</v>
      </c>
      <c r="H25" s="93" t="s">
        <v>19</v>
      </c>
      <c r="I25" s="193"/>
      <c r="J25" s="222"/>
      <c r="K25" s="176"/>
      <c r="L25" s="161"/>
      <c r="M25" s="161"/>
      <c r="N25" s="115"/>
      <c r="O25" s="126"/>
    </row>
    <row r="26" spans="1:15" ht="75" hidden="1" customHeight="1" x14ac:dyDescent="0.3">
      <c r="A26" s="230"/>
      <c r="B26" s="168"/>
      <c r="C26" s="193"/>
      <c r="D26" s="193"/>
      <c r="E26" s="193"/>
      <c r="F26" s="222"/>
      <c r="G26" s="53">
        <v>3</v>
      </c>
      <c r="H26" s="93" t="s">
        <v>20</v>
      </c>
      <c r="I26" s="193"/>
      <c r="J26" s="222"/>
      <c r="K26" s="176"/>
      <c r="L26" s="161"/>
      <c r="M26" s="161"/>
      <c r="N26" s="115"/>
      <c r="O26" s="126"/>
    </row>
    <row r="27" spans="1:15" ht="14" hidden="1" x14ac:dyDescent="0.3">
      <c r="A27" s="230"/>
      <c r="B27" s="168"/>
      <c r="C27" s="193"/>
      <c r="D27" s="193"/>
      <c r="E27" s="193"/>
      <c r="F27" s="222"/>
      <c r="G27" s="53">
        <v>4</v>
      </c>
      <c r="H27" s="54"/>
      <c r="I27" s="193"/>
      <c r="J27" s="222"/>
      <c r="K27" s="176"/>
      <c r="L27" s="161"/>
      <c r="M27" s="161"/>
      <c r="N27" s="115"/>
      <c r="O27" s="126"/>
    </row>
    <row r="28" spans="1:15" ht="14" hidden="1" x14ac:dyDescent="0.3">
      <c r="A28" s="230"/>
      <c r="B28" s="168"/>
      <c r="C28" s="193"/>
      <c r="D28" s="193"/>
      <c r="E28" s="193"/>
      <c r="F28" s="222"/>
      <c r="G28" s="53">
        <v>5</v>
      </c>
      <c r="H28" s="54"/>
      <c r="I28" s="193"/>
      <c r="J28" s="222"/>
      <c r="K28" s="176"/>
      <c r="L28" s="161"/>
      <c r="M28" s="161"/>
      <c r="N28" s="115"/>
      <c r="O28" s="126"/>
    </row>
    <row r="29" spans="1:15" ht="14" hidden="1" x14ac:dyDescent="0.3">
      <c r="A29" s="230"/>
      <c r="B29" s="168"/>
      <c r="C29" s="193"/>
      <c r="D29" s="193"/>
      <c r="E29" s="193"/>
      <c r="F29" s="222"/>
      <c r="G29" s="53">
        <v>6</v>
      </c>
      <c r="H29" s="54"/>
      <c r="I29" s="193"/>
      <c r="J29" s="222"/>
      <c r="K29" s="176"/>
      <c r="L29" s="161"/>
      <c r="M29" s="161"/>
      <c r="N29" s="115"/>
      <c r="O29" s="126"/>
    </row>
    <row r="30" spans="1:15" ht="14" hidden="1" x14ac:dyDescent="0.3">
      <c r="A30" s="230"/>
      <c r="B30" s="168"/>
      <c r="C30" s="193"/>
      <c r="D30" s="193"/>
      <c r="E30" s="193"/>
      <c r="F30" s="222"/>
      <c r="G30" s="53">
        <v>7</v>
      </c>
      <c r="H30" s="54"/>
      <c r="I30" s="193"/>
      <c r="J30" s="222"/>
      <c r="K30" s="176"/>
      <c r="L30" s="161"/>
      <c r="M30" s="161"/>
      <c r="N30" s="115"/>
      <c r="O30" s="126"/>
    </row>
    <row r="31" spans="1:15" ht="120" hidden="1" customHeight="1" x14ac:dyDescent="0.3">
      <c r="A31" s="230"/>
      <c r="B31" s="168"/>
      <c r="C31" s="193"/>
      <c r="D31" s="193"/>
      <c r="E31" s="193"/>
      <c r="F31" s="222"/>
      <c r="G31" s="53">
        <v>8</v>
      </c>
      <c r="H31" s="54"/>
      <c r="I31" s="193"/>
      <c r="J31" s="222"/>
      <c r="K31" s="176"/>
      <c r="L31" s="161"/>
      <c r="M31" s="161"/>
      <c r="N31" s="115"/>
      <c r="O31" s="126"/>
    </row>
    <row r="32" spans="1:15" ht="40" customHeight="1" x14ac:dyDescent="0.3">
      <c r="B32" s="173" t="str">
        <f>+LEFT(C32,3)</f>
        <v>1.1</v>
      </c>
      <c r="C32" s="173" t="s">
        <v>21</v>
      </c>
      <c r="D32" s="217" t="s">
        <v>15</v>
      </c>
      <c r="E32" s="137" t="s">
        <v>22</v>
      </c>
      <c r="F32" s="228">
        <v>2</v>
      </c>
      <c r="G32" s="70">
        <v>1</v>
      </c>
      <c r="H32" s="71" t="s">
        <v>499</v>
      </c>
      <c r="I32" s="223" t="s">
        <v>500</v>
      </c>
      <c r="J32" s="117">
        <v>2</v>
      </c>
      <c r="K32" s="231" t="str">
        <f t="shared" ref="K32" si="0">+IF(OR(ISBLANK(F32),ISBLANK(J32)),"",IF(OR(AND(F32=1,J32=1),AND(F32=1,J32=2),AND(F32=1,J32=3)),"Deficiencia de control mayor (diseño y ejecución)",IF(OR(AND(F32=2,J32=2),AND(F32=3,J32=1),AND(F32=3,J32=2),AND(F32=2,J32=1)),"Deficiencia de control (diseño o ejecución)",IF(AND(F32=2,J32=3),"Oportunidad de mejora","Mantenimiento del control"))))</f>
        <v>Deficiencia de control (diseño o ejecución)</v>
      </c>
      <c r="L32" s="161">
        <f>+IF(K32="",0,IF(K32="Deficiencia de control mayor (diseño y ejecución)",4,IF(K32="Deficiencia de control (diseño o ejecución)",20,IF(K32="Oportunidad de mejora",40,60))))</f>
        <v>20</v>
      </c>
      <c r="M32" s="161">
        <v>4.5870000000000001E-2</v>
      </c>
      <c r="N32" s="115">
        <f>+L32+M32</f>
        <v>20.045870000000001</v>
      </c>
      <c r="O32" s="126"/>
    </row>
    <row r="33" spans="2:15" ht="42" x14ac:dyDescent="0.3">
      <c r="B33" s="146"/>
      <c r="C33" s="146"/>
      <c r="D33" s="217"/>
      <c r="E33" s="137"/>
      <c r="F33" s="228"/>
      <c r="G33" s="72">
        <v>2</v>
      </c>
      <c r="H33" s="73" t="s">
        <v>501</v>
      </c>
      <c r="I33" s="223"/>
      <c r="J33" s="117"/>
      <c r="K33" s="178"/>
      <c r="L33" s="161"/>
      <c r="M33" s="161"/>
      <c r="N33" s="115"/>
      <c r="O33" s="126"/>
    </row>
    <row r="34" spans="2:15" ht="14" x14ac:dyDescent="0.3">
      <c r="B34" s="146"/>
      <c r="C34" s="146"/>
      <c r="D34" s="217"/>
      <c r="E34" s="137"/>
      <c r="F34" s="228"/>
      <c r="G34" s="72">
        <v>3</v>
      </c>
      <c r="H34" s="74"/>
      <c r="I34" s="223"/>
      <c r="J34" s="117"/>
      <c r="K34" s="178"/>
      <c r="L34" s="161"/>
      <c r="M34" s="161"/>
      <c r="N34" s="115"/>
      <c r="O34" s="126"/>
    </row>
    <row r="35" spans="2:15" ht="14" x14ac:dyDescent="0.3">
      <c r="B35" s="146"/>
      <c r="C35" s="146"/>
      <c r="D35" s="217"/>
      <c r="E35" s="137"/>
      <c r="F35" s="228"/>
      <c r="G35" s="72">
        <v>4</v>
      </c>
      <c r="H35" s="74"/>
      <c r="I35" s="223"/>
      <c r="J35" s="117"/>
      <c r="K35" s="178"/>
      <c r="L35" s="161"/>
      <c r="M35" s="161"/>
      <c r="N35" s="115"/>
      <c r="O35" s="126"/>
    </row>
    <row r="36" spans="2:15" ht="14" x14ac:dyDescent="0.3">
      <c r="B36" s="146"/>
      <c r="C36" s="146"/>
      <c r="D36" s="217"/>
      <c r="E36" s="137"/>
      <c r="F36" s="228"/>
      <c r="G36" s="72">
        <v>5</v>
      </c>
      <c r="H36" s="74"/>
      <c r="I36" s="223"/>
      <c r="J36" s="117"/>
      <c r="K36" s="178"/>
      <c r="L36" s="161"/>
      <c r="M36" s="161"/>
      <c r="N36" s="115"/>
      <c r="O36" s="126"/>
    </row>
    <row r="37" spans="2:15" ht="14" x14ac:dyDescent="0.3">
      <c r="B37" s="146"/>
      <c r="C37" s="146"/>
      <c r="D37" s="217"/>
      <c r="E37" s="137"/>
      <c r="F37" s="228"/>
      <c r="G37" s="72">
        <v>6</v>
      </c>
      <c r="H37" s="74"/>
      <c r="I37" s="223"/>
      <c r="J37" s="117"/>
      <c r="K37" s="178"/>
      <c r="L37" s="161"/>
      <c r="M37" s="161"/>
      <c r="N37" s="115"/>
      <c r="O37" s="126"/>
    </row>
    <row r="38" spans="2:15" ht="14" x14ac:dyDescent="0.3">
      <c r="B38" s="146"/>
      <c r="C38" s="146"/>
      <c r="D38" s="217"/>
      <c r="E38" s="137"/>
      <c r="F38" s="228"/>
      <c r="G38" s="72">
        <v>7</v>
      </c>
      <c r="H38" s="74"/>
      <c r="I38" s="223"/>
      <c r="J38" s="117"/>
      <c r="K38" s="178"/>
      <c r="L38" s="161"/>
      <c r="M38" s="161"/>
      <c r="N38" s="115"/>
      <c r="O38" s="126"/>
    </row>
    <row r="39" spans="2:15" ht="14" x14ac:dyDescent="0.3">
      <c r="B39" s="147"/>
      <c r="C39" s="147"/>
      <c r="D39" s="218"/>
      <c r="E39" s="138"/>
      <c r="F39" s="229"/>
      <c r="G39" s="75">
        <v>8</v>
      </c>
      <c r="H39" s="76"/>
      <c r="I39" s="224"/>
      <c r="J39" s="118"/>
      <c r="K39" s="179"/>
      <c r="L39" s="161"/>
      <c r="M39" s="161"/>
      <c r="N39" s="115"/>
      <c r="O39" s="126"/>
    </row>
    <row r="40" spans="2:15" ht="48.5" customHeight="1" x14ac:dyDescent="0.3">
      <c r="B40" s="145" t="str">
        <f>+LEFT(C40,3)</f>
        <v>1.2</v>
      </c>
      <c r="C40" s="145" t="s">
        <v>23</v>
      </c>
      <c r="D40" s="216" t="s">
        <v>15</v>
      </c>
      <c r="E40" s="204" t="s">
        <v>24</v>
      </c>
      <c r="F40" s="204">
        <v>3</v>
      </c>
      <c r="G40" s="70">
        <v>1</v>
      </c>
      <c r="H40" s="99" t="s">
        <v>502</v>
      </c>
      <c r="I40" s="136" t="s">
        <v>503</v>
      </c>
      <c r="J40" s="148">
        <v>3</v>
      </c>
      <c r="K40" s="177" t="str">
        <f t="shared" ref="K40" si="1">+IF(OR(ISBLANK(F40),ISBLANK(J40)),"",IF(OR(AND(F40=1,J40=1),AND(F40=1,J40=2),AND(F40=1,J40=3)),"Deficiencia de control mayor (diseño y ejecución)",IF(OR(AND(F40=2,J40=2),AND(F40=3,J40=1),AND(F40=3,J40=2),AND(F40=2,J40=1)),"Deficiencia de control (diseño o ejecución)",IF(AND(F40=2,J40=3),"Oportunidad de mejora","Mantenimiento del control"))))</f>
        <v>Mantenimiento del control</v>
      </c>
      <c r="L40" s="161">
        <f t="shared" ref="L40" si="2">+IF(K40="",0,IF(K40="Deficiencia de control mayor (diseño y ejecución)",4,IF(K40="Deficiencia de control (diseño o ejecución)",20,IF(K40="Oportunidad de mejora",40,60))))</f>
        <v>60</v>
      </c>
      <c r="M40" s="161">
        <v>5.5690000000000003E-2</v>
      </c>
      <c r="N40" s="115">
        <f t="shared" ref="N40" si="3">+L40+M40</f>
        <v>60.055689999999998</v>
      </c>
      <c r="O40" s="126"/>
    </row>
    <row r="41" spans="2:15" ht="42" x14ac:dyDescent="0.3">
      <c r="B41" s="146"/>
      <c r="C41" s="146"/>
      <c r="D41" s="217"/>
      <c r="E41" s="205"/>
      <c r="F41" s="205"/>
      <c r="G41" s="72">
        <v>2</v>
      </c>
      <c r="H41" s="100" t="s">
        <v>25</v>
      </c>
      <c r="I41" s="137"/>
      <c r="J41" s="149"/>
      <c r="K41" s="178"/>
      <c r="L41" s="161"/>
      <c r="M41" s="161"/>
      <c r="N41" s="115"/>
      <c r="O41" s="126"/>
    </row>
    <row r="42" spans="2:15" ht="14" x14ac:dyDescent="0.3">
      <c r="B42" s="146"/>
      <c r="C42" s="146"/>
      <c r="D42" s="217"/>
      <c r="E42" s="205"/>
      <c r="F42" s="205"/>
      <c r="G42" s="72">
        <v>3</v>
      </c>
      <c r="H42" s="100"/>
      <c r="I42" s="137"/>
      <c r="J42" s="149"/>
      <c r="K42" s="178"/>
      <c r="L42" s="161"/>
      <c r="M42" s="161"/>
      <c r="N42" s="115"/>
      <c r="O42" s="126"/>
    </row>
    <row r="43" spans="2:15" ht="14" x14ac:dyDescent="0.3">
      <c r="B43" s="146"/>
      <c r="C43" s="146"/>
      <c r="D43" s="217"/>
      <c r="E43" s="205"/>
      <c r="F43" s="205"/>
      <c r="G43" s="72">
        <v>4</v>
      </c>
      <c r="H43" s="100"/>
      <c r="I43" s="137"/>
      <c r="J43" s="149"/>
      <c r="K43" s="178"/>
      <c r="L43" s="161"/>
      <c r="M43" s="161"/>
      <c r="N43" s="115"/>
      <c r="O43" s="126"/>
    </row>
    <row r="44" spans="2:15" ht="14" x14ac:dyDescent="0.3">
      <c r="B44" s="146"/>
      <c r="C44" s="146"/>
      <c r="D44" s="217"/>
      <c r="E44" s="205"/>
      <c r="F44" s="205"/>
      <c r="G44" s="72">
        <v>5</v>
      </c>
      <c r="H44" s="100"/>
      <c r="I44" s="137"/>
      <c r="J44" s="149"/>
      <c r="K44" s="178"/>
      <c r="L44" s="161"/>
      <c r="M44" s="161"/>
      <c r="N44" s="115"/>
      <c r="O44" s="126"/>
    </row>
    <row r="45" spans="2:15" ht="14" x14ac:dyDescent="0.3">
      <c r="B45" s="146"/>
      <c r="C45" s="146"/>
      <c r="D45" s="217"/>
      <c r="E45" s="205"/>
      <c r="F45" s="205"/>
      <c r="G45" s="72">
        <v>6</v>
      </c>
      <c r="H45" s="100"/>
      <c r="I45" s="137"/>
      <c r="J45" s="149"/>
      <c r="K45" s="178"/>
      <c r="L45" s="161"/>
      <c r="M45" s="161"/>
      <c r="N45" s="115"/>
      <c r="O45" s="126"/>
    </row>
    <row r="46" spans="2:15" ht="14" x14ac:dyDescent="0.3">
      <c r="B46" s="146"/>
      <c r="C46" s="146"/>
      <c r="D46" s="217"/>
      <c r="E46" s="205"/>
      <c r="F46" s="205"/>
      <c r="G46" s="72">
        <v>7</v>
      </c>
      <c r="H46" s="100"/>
      <c r="I46" s="137"/>
      <c r="J46" s="149"/>
      <c r="K46" s="178"/>
      <c r="L46" s="161"/>
      <c r="M46" s="161"/>
      <c r="N46" s="115"/>
      <c r="O46" s="126"/>
    </row>
    <row r="47" spans="2:15" ht="14" x14ac:dyDescent="0.3">
      <c r="B47" s="147"/>
      <c r="C47" s="147"/>
      <c r="D47" s="218"/>
      <c r="E47" s="206"/>
      <c r="F47" s="206"/>
      <c r="G47" s="77">
        <v>8</v>
      </c>
      <c r="H47" s="101"/>
      <c r="I47" s="138"/>
      <c r="J47" s="150"/>
      <c r="K47" s="179"/>
      <c r="L47" s="161"/>
      <c r="M47" s="161"/>
      <c r="N47" s="115"/>
      <c r="O47" s="126"/>
    </row>
    <row r="48" spans="2:15" ht="16.5" customHeight="1" x14ac:dyDescent="0.3">
      <c r="B48" s="145" t="str">
        <f>+LEFT(C48,3)</f>
        <v>1.3</v>
      </c>
      <c r="C48" s="145" t="s">
        <v>26</v>
      </c>
      <c r="D48" s="216" t="s">
        <v>27</v>
      </c>
      <c r="E48" s="204" t="s">
        <v>504</v>
      </c>
      <c r="F48" s="119">
        <v>3</v>
      </c>
      <c r="G48" s="78">
        <v>1</v>
      </c>
      <c r="H48" s="106" t="s">
        <v>505</v>
      </c>
      <c r="I48" s="194" t="s">
        <v>508</v>
      </c>
      <c r="J48" s="148">
        <v>2</v>
      </c>
      <c r="K48" s="177" t="str">
        <f t="shared" ref="K48" si="4">+IF(OR(ISBLANK(F48),ISBLANK(J48)),"",IF(OR(AND(F48=1,J48=1),AND(F48=1,J48=2),AND(F48=1,J48=3)),"Deficiencia de control mayor (diseño y ejecución)",IF(OR(AND(F48=2,J48=2),AND(F48=3,J48=1),AND(F48=3,J48=2),AND(F48=2,J48=1)),"Deficiencia de control (diseño o ejecución)",IF(AND(F48=2,J48=3),"Oportunidad de mejora","Mantenimiento del control"))))</f>
        <v>Deficiencia de control (diseño o ejecución)</v>
      </c>
      <c r="L48" s="161">
        <f t="shared" ref="L48" si="5">+IF(K48="",0,IF(K48="Deficiencia de control mayor (diseño y ejecución)",4,IF(K48="Deficiencia de control (diseño o ejecución)",20,IF(K48="Oportunidad de mejora",40,60))))</f>
        <v>20</v>
      </c>
      <c r="M48" s="161">
        <v>6.6895999999999997E-2</v>
      </c>
      <c r="N48" s="122">
        <f t="shared" ref="N48" si="6">+L48+M48</f>
        <v>20.066896</v>
      </c>
      <c r="O48" s="128"/>
    </row>
    <row r="49" spans="2:15" ht="14" x14ac:dyDescent="0.3">
      <c r="B49" s="146"/>
      <c r="C49" s="146"/>
      <c r="D49" s="217"/>
      <c r="E49" s="120"/>
      <c r="F49" s="120"/>
      <c r="G49" s="72">
        <v>2</v>
      </c>
      <c r="H49" s="91" t="s">
        <v>506</v>
      </c>
      <c r="I49" s="195"/>
      <c r="J49" s="149"/>
      <c r="K49" s="178"/>
      <c r="L49" s="161"/>
      <c r="M49" s="161"/>
      <c r="N49" s="122"/>
      <c r="O49" s="128"/>
    </row>
    <row r="50" spans="2:15" ht="14" x14ac:dyDescent="0.3">
      <c r="B50" s="146"/>
      <c r="C50" s="146"/>
      <c r="D50" s="217"/>
      <c r="E50" s="120"/>
      <c r="F50" s="120"/>
      <c r="G50" s="72">
        <v>3</v>
      </c>
      <c r="H50" s="91" t="s">
        <v>507</v>
      </c>
      <c r="I50" s="195"/>
      <c r="J50" s="149"/>
      <c r="K50" s="178"/>
      <c r="L50" s="161"/>
      <c r="M50" s="161"/>
      <c r="N50" s="122"/>
      <c r="O50" s="128"/>
    </row>
    <row r="51" spans="2:15" ht="14" x14ac:dyDescent="0.3">
      <c r="B51" s="146"/>
      <c r="C51" s="146"/>
      <c r="D51" s="217"/>
      <c r="E51" s="120"/>
      <c r="F51" s="120"/>
      <c r="G51" s="72">
        <v>4</v>
      </c>
      <c r="H51" s="91"/>
      <c r="I51" s="195"/>
      <c r="J51" s="149"/>
      <c r="K51" s="178"/>
      <c r="L51" s="161"/>
      <c r="M51" s="161"/>
      <c r="N51" s="122"/>
      <c r="O51" s="128"/>
    </row>
    <row r="52" spans="2:15" ht="14" x14ac:dyDescent="0.3">
      <c r="B52" s="146"/>
      <c r="C52" s="146"/>
      <c r="D52" s="217"/>
      <c r="E52" s="120"/>
      <c r="F52" s="120"/>
      <c r="G52" s="72">
        <v>5</v>
      </c>
      <c r="H52" s="91"/>
      <c r="I52" s="195"/>
      <c r="J52" s="149"/>
      <c r="K52" s="178"/>
      <c r="L52" s="161"/>
      <c r="M52" s="161"/>
      <c r="N52" s="122"/>
      <c r="O52" s="128"/>
    </row>
    <row r="53" spans="2:15" ht="14" x14ac:dyDescent="0.3">
      <c r="B53" s="146"/>
      <c r="C53" s="146"/>
      <c r="D53" s="217"/>
      <c r="E53" s="120"/>
      <c r="F53" s="120"/>
      <c r="G53" s="72">
        <v>6</v>
      </c>
      <c r="H53" s="91"/>
      <c r="I53" s="195"/>
      <c r="J53" s="149"/>
      <c r="K53" s="178"/>
      <c r="L53" s="161"/>
      <c r="M53" s="161"/>
      <c r="N53" s="122"/>
      <c r="O53" s="128"/>
    </row>
    <row r="54" spans="2:15" ht="14" x14ac:dyDescent="0.3">
      <c r="B54" s="146"/>
      <c r="C54" s="146"/>
      <c r="D54" s="217"/>
      <c r="E54" s="120"/>
      <c r="F54" s="120"/>
      <c r="G54" s="72">
        <v>7</v>
      </c>
      <c r="H54" s="91"/>
      <c r="I54" s="195"/>
      <c r="J54" s="149"/>
      <c r="K54" s="178"/>
      <c r="L54" s="161"/>
      <c r="M54" s="161"/>
      <c r="N54" s="122"/>
      <c r="O54" s="128"/>
    </row>
    <row r="55" spans="2:15" ht="14" x14ac:dyDescent="0.3">
      <c r="B55" s="147"/>
      <c r="C55" s="147"/>
      <c r="D55" s="218"/>
      <c r="E55" s="121"/>
      <c r="F55" s="121"/>
      <c r="G55" s="77">
        <v>8</v>
      </c>
      <c r="H55" s="92"/>
      <c r="I55" s="196"/>
      <c r="J55" s="150"/>
      <c r="K55" s="179"/>
      <c r="L55" s="161"/>
      <c r="M55" s="161"/>
      <c r="N55" s="122"/>
      <c r="O55" s="128"/>
    </row>
    <row r="56" spans="2:15" ht="16.5" customHeight="1" x14ac:dyDescent="0.3">
      <c r="B56" s="145" t="str">
        <f>+LEFT(C56,3)</f>
        <v>1.4</v>
      </c>
      <c r="C56" s="130" t="s">
        <v>28</v>
      </c>
      <c r="D56" s="133" t="s">
        <v>29</v>
      </c>
      <c r="E56" s="136" t="s">
        <v>30</v>
      </c>
      <c r="F56" s="119">
        <v>3</v>
      </c>
      <c r="G56" s="78">
        <v>1</v>
      </c>
      <c r="H56" s="90" t="s">
        <v>509</v>
      </c>
      <c r="I56" s="136" t="s">
        <v>511</v>
      </c>
      <c r="J56" s="116">
        <v>3</v>
      </c>
      <c r="K56" s="139" t="str">
        <f t="shared" ref="K56" si="7">+IF(OR(ISBLANK(F56),ISBLANK(J56)),"",IF(OR(AND(F56=1,J56=1),AND(F56=1,J56=2),AND(F56=1,J56=3)),"Deficiencia de control mayor (diseño y ejecución)",IF(OR(AND(F56=2,J56=2),AND(F56=3,J56=1),AND(F56=3,J56=2),AND(F56=2,J56=1)),"Deficiencia de control (diseño o ejecución)",IF(AND(F56=2,J56=3),"Oportunidad de mejora","Mantenimiento del control"))))</f>
        <v>Mantenimiento del control</v>
      </c>
      <c r="L56" s="161">
        <f t="shared" ref="L56" si="8">+IF(K56="",0,IF(K56="Deficiencia de control mayor (diseño y ejecución)",4,IF(K56="Deficiencia de control (diseño o ejecución)",20,IF(K56="Oportunidad de mejora",40,60))))</f>
        <v>60</v>
      </c>
      <c r="M56" s="161">
        <v>6.6909999999999997E-2</v>
      </c>
      <c r="N56" s="123">
        <f>+L56+M56</f>
        <v>60.06691</v>
      </c>
      <c r="O56" s="129"/>
    </row>
    <row r="57" spans="2:15" ht="14" x14ac:dyDescent="0.3">
      <c r="B57" s="146"/>
      <c r="C57" s="131"/>
      <c r="D57" s="134"/>
      <c r="E57" s="137"/>
      <c r="F57" s="120"/>
      <c r="G57" s="72">
        <v>2</v>
      </c>
      <c r="H57" s="91" t="s">
        <v>510</v>
      </c>
      <c r="I57" s="117"/>
      <c r="J57" s="117"/>
      <c r="K57" s="140"/>
      <c r="L57" s="161"/>
      <c r="M57" s="161"/>
      <c r="N57" s="123"/>
      <c r="O57" s="129"/>
    </row>
    <row r="58" spans="2:15" ht="14" x14ac:dyDescent="0.3">
      <c r="B58" s="146"/>
      <c r="C58" s="131"/>
      <c r="D58" s="134"/>
      <c r="E58" s="137"/>
      <c r="F58" s="120"/>
      <c r="G58" s="72">
        <v>3</v>
      </c>
      <c r="H58" s="91"/>
      <c r="I58" s="117"/>
      <c r="J58" s="117"/>
      <c r="K58" s="140"/>
      <c r="L58" s="161"/>
      <c r="M58" s="161"/>
      <c r="N58" s="123"/>
      <c r="O58" s="129"/>
    </row>
    <row r="59" spans="2:15" ht="14" x14ac:dyDescent="0.3">
      <c r="B59" s="146"/>
      <c r="C59" s="131"/>
      <c r="D59" s="134"/>
      <c r="E59" s="137"/>
      <c r="F59" s="120"/>
      <c r="G59" s="72">
        <v>4</v>
      </c>
      <c r="H59" s="91"/>
      <c r="I59" s="117"/>
      <c r="J59" s="117"/>
      <c r="K59" s="140"/>
      <c r="L59" s="161"/>
      <c r="M59" s="161"/>
      <c r="N59" s="123"/>
      <c r="O59" s="129"/>
    </row>
    <row r="60" spans="2:15" ht="14" x14ac:dyDescent="0.3">
      <c r="B60" s="146"/>
      <c r="C60" s="131"/>
      <c r="D60" s="134"/>
      <c r="E60" s="137"/>
      <c r="F60" s="120"/>
      <c r="G60" s="72">
        <v>5</v>
      </c>
      <c r="H60" s="91"/>
      <c r="I60" s="117"/>
      <c r="J60" s="117"/>
      <c r="K60" s="140"/>
      <c r="L60" s="161"/>
      <c r="M60" s="161"/>
      <c r="N60" s="123"/>
      <c r="O60" s="129"/>
    </row>
    <row r="61" spans="2:15" ht="14" x14ac:dyDescent="0.3">
      <c r="B61" s="146"/>
      <c r="C61" s="131"/>
      <c r="D61" s="134"/>
      <c r="E61" s="137"/>
      <c r="F61" s="120"/>
      <c r="G61" s="72">
        <v>6</v>
      </c>
      <c r="H61" s="91"/>
      <c r="I61" s="117"/>
      <c r="J61" s="117"/>
      <c r="K61" s="140"/>
      <c r="L61" s="161"/>
      <c r="M61" s="161"/>
      <c r="N61" s="123"/>
      <c r="O61" s="129"/>
    </row>
    <row r="62" spans="2:15" ht="14" x14ac:dyDescent="0.3">
      <c r="B62" s="146"/>
      <c r="C62" s="131"/>
      <c r="D62" s="134"/>
      <c r="E62" s="137"/>
      <c r="F62" s="120"/>
      <c r="G62" s="72">
        <v>7</v>
      </c>
      <c r="H62" s="91"/>
      <c r="I62" s="117"/>
      <c r="J62" s="117"/>
      <c r="K62" s="140"/>
      <c r="L62" s="161"/>
      <c r="M62" s="161"/>
      <c r="N62" s="123"/>
      <c r="O62" s="129"/>
    </row>
    <row r="63" spans="2:15" ht="14.5" thickBot="1" x14ac:dyDescent="0.35">
      <c r="B63" s="147"/>
      <c r="C63" s="132"/>
      <c r="D63" s="135"/>
      <c r="E63" s="138"/>
      <c r="F63" s="121"/>
      <c r="G63" s="77">
        <v>8</v>
      </c>
      <c r="H63" s="92"/>
      <c r="I63" s="118"/>
      <c r="J63" s="118"/>
      <c r="K63" s="141"/>
      <c r="L63" s="161"/>
      <c r="M63" s="161"/>
      <c r="N63" s="123"/>
      <c r="O63" s="129"/>
    </row>
    <row r="64" spans="2:15" ht="16.5" customHeight="1" x14ac:dyDescent="0.3">
      <c r="B64" s="145" t="str">
        <f>+LEFT(C64,3)</f>
        <v>1.5</v>
      </c>
      <c r="C64" s="145" t="s">
        <v>31</v>
      </c>
      <c r="D64" s="216" t="s">
        <v>32</v>
      </c>
      <c r="E64" s="204" t="s">
        <v>33</v>
      </c>
      <c r="F64" s="119">
        <v>3</v>
      </c>
      <c r="G64" s="78">
        <v>1</v>
      </c>
      <c r="H64" s="106" t="s">
        <v>34</v>
      </c>
      <c r="I64" s="136" t="s">
        <v>35</v>
      </c>
      <c r="J64" s="148">
        <v>3</v>
      </c>
      <c r="K64" s="177" t="str">
        <f t="shared" ref="K64" si="9">+IF(OR(ISBLANK(F64),ISBLANK(J64)),"",IF(OR(AND(F64=1,J64=1),AND(F64=1,J64=2),AND(F64=1,J64=3)),"Deficiencia de control mayor (diseño y ejecución)",IF(OR(AND(F64=2,J64=2),AND(F64=3,J64=1),AND(F64=3,J64=2),AND(F64=2,J64=1)),"Deficiencia de control (diseño o ejecución)",IF(AND(F64=2,J64=3),"Oportunidad de mejora","Mantenimiento del control"))))</f>
        <v>Mantenimiento del control</v>
      </c>
      <c r="L64" s="161">
        <f t="shared" ref="L64" si="10">+IF(K64="",0,IF(K64="Deficiencia de control mayor (diseño y ejecución)",4,IF(K64="Deficiencia de control (diseño o ejecución)",20,IF(K64="Oportunidad de mejora",40,60))))</f>
        <v>60</v>
      </c>
      <c r="M64" s="161">
        <v>7.3568999999999996E-2</v>
      </c>
      <c r="N64" s="115">
        <f t="shared" ref="N64" si="11">+L64+M64</f>
        <v>60.073568999999999</v>
      </c>
      <c r="O64" s="126"/>
    </row>
    <row r="65" spans="2:15" ht="14" x14ac:dyDescent="0.3">
      <c r="B65" s="146"/>
      <c r="C65" s="146"/>
      <c r="D65" s="217"/>
      <c r="E65" s="205"/>
      <c r="F65" s="120"/>
      <c r="G65" s="72">
        <v>2</v>
      </c>
      <c r="H65" s="91"/>
      <c r="I65" s="117"/>
      <c r="J65" s="149"/>
      <c r="K65" s="178"/>
      <c r="L65" s="161"/>
      <c r="M65" s="161"/>
      <c r="N65" s="115"/>
      <c r="O65" s="126"/>
    </row>
    <row r="66" spans="2:15" ht="14" x14ac:dyDescent="0.3">
      <c r="B66" s="146"/>
      <c r="C66" s="146"/>
      <c r="D66" s="217"/>
      <c r="E66" s="205"/>
      <c r="F66" s="120"/>
      <c r="G66" s="72">
        <v>3</v>
      </c>
      <c r="H66" s="91"/>
      <c r="I66" s="117"/>
      <c r="J66" s="149"/>
      <c r="K66" s="178"/>
      <c r="L66" s="161"/>
      <c r="M66" s="161"/>
      <c r="N66" s="115"/>
      <c r="O66" s="126"/>
    </row>
    <row r="67" spans="2:15" ht="14" x14ac:dyDescent="0.3">
      <c r="B67" s="146"/>
      <c r="C67" s="146"/>
      <c r="D67" s="217"/>
      <c r="E67" s="205"/>
      <c r="F67" s="120"/>
      <c r="G67" s="72">
        <v>4</v>
      </c>
      <c r="H67" s="91"/>
      <c r="I67" s="117"/>
      <c r="J67" s="149"/>
      <c r="K67" s="178"/>
      <c r="L67" s="161"/>
      <c r="M67" s="161"/>
      <c r="N67" s="115"/>
      <c r="O67" s="126"/>
    </row>
    <row r="68" spans="2:15" ht="14" x14ac:dyDescent="0.3">
      <c r="B68" s="146"/>
      <c r="C68" s="146"/>
      <c r="D68" s="217"/>
      <c r="E68" s="205"/>
      <c r="F68" s="120"/>
      <c r="G68" s="72">
        <v>5</v>
      </c>
      <c r="H68" s="91"/>
      <c r="I68" s="117"/>
      <c r="J68" s="149"/>
      <c r="K68" s="178"/>
      <c r="L68" s="161"/>
      <c r="M68" s="161"/>
      <c r="N68" s="115"/>
      <c r="O68" s="126"/>
    </row>
    <row r="69" spans="2:15" ht="14" x14ac:dyDescent="0.3">
      <c r="B69" s="146"/>
      <c r="C69" s="146"/>
      <c r="D69" s="217"/>
      <c r="E69" s="205"/>
      <c r="F69" s="120"/>
      <c r="G69" s="72">
        <v>6</v>
      </c>
      <c r="H69" s="91"/>
      <c r="I69" s="117"/>
      <c r="J69" s="149"/>
      <c r="K69" s="178"/>
      <c r="L69" s="161"/>
      <c r="M69" s="161"/>
      <c r="N69" s="115"/>
      <c r="O69" s="126"/>
    </row>
    <row r="70" spans="2:15" ht="14" x14ac:dyDescent="0.3">
      <c r="B70" s="146"/>
      <c r="C70" s="146"/>
      <c r="D70" s="217"/>
      <c r="E70" s="205"/>
      <c r="F70" s="120"/>
      <c r="G70" s="72">
        <v>7</v>
      </c>
      <c r="H70" s="91"/>
      <c r="I70" s="117"/>
      <c r="J70" s="149"/>
      <c r="K70" s="178"/>
      <c r="L70" s="161"/>
      <c r="M70" s="161"/>
      <c r="N70" s="115"/>
      <c r="O70" s="126"/>
    </row>
    <row r="71" spans="2:15" ht="14.5" thickBot="1" x14ac:dyDescent="0.35">
      <c r="B71" s="147"/>
      <c r="C71" s="147"/>
      <c r="D71" s="218"/>
      <c r="E71" s="206"/>
      <c r="F71" s="121"/>
      <c r="G71" s="77">
        <v>8</v>
      </c>
      <c r="H71" s="92"/>
      <c r="I71" s="118"/>
      <c r="J71" s="150"/>
      <c r="K71" s="179"/>
      <c r="L71" s="161"/>
      <c r="M71" s="161"/>
      <c r="N71" s="115"/>
      <c r="O71" s="126"/>
    </row>
    <row r="72" spans="2:15" ht="36.75" customHeight="1" x14ac:dyDescent="0.3">
      <c r="B72" s="171"/>
      <c r="C72" s="171" t="s">
        <v>36</v>
      </c>
      <c r="D72" s="153" t="s">
        <v>37</v>
      </c>
      <c r="E72" s="210" t="s">
        <v>5</v>
      </c>
      <c r="F72" s="156" t="s">
        <v>6</v>
      </c>
      <c r="G72" s="197" t="s">
        <v>7</v>
      </c>
      <c r="H72" s="198"/>
      <c r="I72" s="199"/>
      <c r="J72" s="156" t="s">
        <v>8</v>
      </c>
      <c r="K72" s="180" t="s">
        <v>38</v>
      </c>
      <c r="L72" s="162"/>
      <c r="M72" s="162"/>
      <c r="N72" s="124"/>
      <c r="O72" s="127"/>
    </row>
    <row r="73" spans="2:15" ht="29.25" customHeight="1" x14ac:dyDescent="0.3">
      <c r="B73" s="171"/>
      <c r="C73" s="171"/>
      <c r="D73" s="154"/>
      <c r="E73" s="211"/>
      <c r="F73" s="156"/>
      <c r="G73" s="158" t="s">
        <v>10</v>
      </c>
      <c r="H73" s="212" t="s">
        <v>11</v>
      </c>
      <c r="I73" s="200" t="s">
        <v>12</v>
      </c>
      <c r="J73" s="156"/>
      <c r="K73" s="180"/>
      <c r="L73" s="162"/>
      <c r="M73" s="162"/>
      <c r="N73" s="124"/>
      <c r="O73" s="127"/>
    </row>
    <row r="74" spans="2:15" ht="45.75" customHeight="1" thickBot="1" x14ac:dyDescent="0.35">
      <c r="B74" s="172"/>
      <c r="C74" s="172"/>
      <c r="D74" s="155"/>
      <c r="E74" s="201"/>
      <c r="F74" s="157"/>
      <c r="G74" s="159"/>
      <c r="H74" s="200"/>
      <c r="I74" s="201"/>
      <c r="J74" s="157"/>
      <c r="K74" s="181"/>
      <c r="L74" s="162"/>
      <c r="M74" s="162"/>
      <c r="N74" s="124"/>
      <c r="O74" s="127"/>
    </row>
    <row r="75" spans="2:15" ht="21" customHeight="1" x14ac:dyDescent="0.3">
      <c r="B75" s="145" t="str">
        <f>+LEFT(C75,3)</f>
        <v>2.1</v>
      </c>
      <c r="C75" s="145" t="s">
        <v>39</v>
      </c>
      <c r="D75" s="133" t="s">
        <v>40</v>
      </c>
      <c r="E75" s="204" t="s">
        <v>512</v>
      </c>
      <c r="F75" s="119">
        <v>3</v>
      </c>
      <c r="G75" s="78">
        <v>1</v>
      </c>
      <c r="H75" s="106" t="s">
        <v>41</v>
      </c>
      <c r="I75" s="194" t="s">
        <v>42</v>
      </c>
      <c r="J75" s="148">
        <v>3</v>
      </c>
      <c r="K75" s="177" t="str">
        <f t="shared" ref="K75" si="12">+IF(OR(ISBLANK(F75),ISBLANK(J75)),"",IF(OR(AND(F75=1,J75=1),AND(F75=1,J75=2),AND(F75=1,J75=3)),"Deficiencia de control mayor (diseño y ejecución)",IF(OR(AND(F75=2,J75=2),AND(F75=3,J75=1),AND(F75=3,J75=2),AND(F75=2,J75=1)),"Deficiencia de control (diseño o ejecución)",IF(AND(F75=2,J75=3),"Oportunidad de mejora","Mantenimiento del control"))))</f>
        <v>Mantenimiento del control</v>
      </c>
      <c r="L75" s="161">
        <f t="shared" ref="L75:L91" si="13">+IF(K75="",0,IF(K75="Deficiencia de control mayor (diseño y ejecución)",4,IF(K75="Deficiencia de control (diseño o ejecución)",20,IF(K75="Oportunidad de mejora",40,60))))</f>
        <v>60</v>
      </c>
      <c r="M75" s="161">
        <v>8.8965299999999997E-2</v>
      </c>
      <c r="N75" s="115">
        <f>+L75+M75</f>
        <v>60.088965299999998</v>
      </c>
      <c r="O75" s="126"/>
    </row>
    <row r="76" spans="2:15" ht="21" customHeight="1" x14ac:dyDescent="0.3">
      <c r="B76" s="146"/>
      <c r="C76" s="146"/>
      <c r="D76" s="134"/>
      <c r="E76" s="205"/>
      <c r="F76" s="120"/>
      <c r="G76" s="72">
        <v>2</v>
      </c>
      <c r="H76" s="107" t="s">
        <v>43</v>
      </c>
      <c r="I76" s="195"/>
      <c r="J76" s="149"/>
      <c r="K76" s="178"/>
      <c r="L76" s="161"/>
      <c r="M76" s="161"/>
      <c r="N76" s="115"/>
      <c r="O76" s="126"/>
    </row>
    <row r="77" spans="2:15" ht="21" customHeight="1" x14ac:dyDescent="0.3">
      <c r="B77" s="146"/>
      <c r="C77" s="146"/>
      <c r="D77" s="134"/>
      <c r="E77" s="205"/>
      <c r="F77" s="120"/>
      <c r="G77" s="72">
        <v>3</v>
      </c>
      <c r="H77" s="91"/>
      <c r="I77" s="195"/>
      <c r="J77" s="149"/>
      <c r="K77" s="178"/>
      <c r="L77" s="161"/>
      <c r="M77" s="161"/>
      <c r="N77" s="115"/>
      <c r="O77" s="126"/>
    </row>
    <row r="78" spans="2:15" ht="21" customHeight="1" x14ac:dyDescent="0.3">
      <c r="B78" s="146"/>
      <c r="C78" s="146"/>
      <c r="D78" s="134"/>
      <c r="E78" s="205"/>
      <c r="F78" s="120"/>
      <c r="G78" s="72">
        <v>4</v>
      </c>
      <c r="H78" s="91"/>
      <c r="I78" s="195"/>
      <c r="J78" s="149"/>
      <c r="K78" s="178"/>
      <c r="L78" s="161"/>
      <c r="M78" s="161"/>
      <c r="N78" s="115"/>
      <c r="O78" s="126"/>
    </row>
    <row r="79" spans="2:15" ht="21" customHeight="1" x14ac:dyDescent="0.3">
      <c r="B79" s="146"/>
      <c r="C79" s="146"/>
      <c r="D79" s="134"/>
      <c r="E79" s="205"/>
      <c r="F79" s="120"/>
      <c r="G79" s="72">
        <v>5</v>
      </c>
      <c r="H79" s="91"/>
      <c r="I79" s="195"/>
      <c r="J79" s="149"/>
      <c r="K79" s="178"/>
      <c r="L79" s="161"/>
      <c r="M79" s="161"/>
      <c r="N79" s="115"/>
      <c r="O79" s="126"/>
    </row>
    <row r="80" spans="2:15" ht="21" customHeight="1" x14ac:dyDescent="0.3">
      <c r="B80" s="146"/>
      <c r="C80" s="146"/>
      <c r="D80" s="134"/>
      <c r="E80" s="205"/>
      <c r="F80" s="120"/>
      <c r="G80" s="72">
        <v>6</v>
      </c>
      <c r="H80" s="91"/>
      <c r="I80" s="195"/>
      <c r="J80" s="149"/>
      <c r="K80" s="178"/>
      <c r="L80" s="161"/>
      <c r="M80" s="161"/>
      <c r="N80" s="115"/>
      <c r="O80" s="126"/>
    </row>
    <row r="81" spans="2:15" ht="21" customHeight="1" x14ac:dyDescent="0.3">
      <c r="B81" s="146"/>
      <c r="C81" s="146"/>
      <c r="D81" s="134"/>
      <c r="E81" s="205"/>
      <c r="F81" s="120"/>
      <c r="G81" s="72">
        <v>7</v>
      </c>
      <c r="H81" s="91"/>
      <c r="I81" s="195"/>
      <c r="J81" s="149"/>
      <c r="K81" s="178"/>
      <c r="L81" s="161"/>
      <c r="M81" s="161"/>
      <c r="N81" s="115"/>
      <c r="O81" s="126"/>
    </row>
    <row r="82" spans="2:15" ht="21" customHeight="1" thickBot="1" x14ac:dyDescent="0.35">
      <c r="B82" s="147"/>
      <c r="C82" s="147"/>
      <c r="D82" s="135"/>
      <c r="E82" s="206"/>
      <c r="F82" s="121"/>
      <c r="G82" s="77">
        <v>8</v>
      </c>
      <c r="H82" s="92"/>
      <c r="I82" s="196"/>
      <c r="J82" s="150"/>
      <c r="K82" s="179"/>
      <c r="L82" s="161"/>
      <c r="M82" s="161"/>
      <c r="N82" s="115"/>
      <c r="O82" s="126"/>
    </row>
    <row r="83" spans="2:15" ht="14" x14ac:dyDescent="0.3">
      <c r="B83" s="145" t="str">
        <f>+LEFT(C83,3)</f>
        <v>2.2</v>
      </c>
      <c r="C83" s="219" t="s">
        <v>44</v>
      </c>
      <c r="D83" s="133" t="s">
        <v>45</v>
      </c>
      <c r="E83" s="204" t="s">
        <v>513</v>
      </c>
      <c r="F83" s="119">
        <v>3</v>
      </c>
      <c r="G83" s="78">
        <v>1</v>
      </c>
      <c r="H83" s="106" t="s">
        <v>46</v>
      </c>
      <c r="I83" s="194" t="s">
        <v>514</v>
      </c>
      <c r="J83" s="148">
        <v>3</v>
      </c>
      <c r="K83" s="177" t="str">
        <f t="shared" ref="K83" si="14">+IF(OR(ISBLANK(F83),ISBLANK(J83)),"",IF(OR(AND(F83=1,J83=1),AND(F83=1,J83=2),AND(F83=1,J83=3)),"Deficiencia de control mayor (diseño y ejecución)",IF(OR(AND(F83=2,J83=2),AND(F83=3,J83=1),AND(F83=3,J83=2),AND(F83=2,J83=1)),"Deficiencia de control (diseño o ejecución)",IF(AND(F83=2,J83=3),"Oportunidad de mejora","Mantenimiento del control"))))</f>
        <v>Mantenimiento del control</v>
      </c>
      <c r="L83" s="161">
        <f t="shared" si="13"/>
        <v>60</v>
      </c>
      <c r="M83" s="161">
        <v>9.8965300000000006E-2</v>
      </c>
      <c r="N83" s="115">
        <f t="shared" ref="N83:N91" si="15">+L83+M83</f>
        <v>60.098965300000003</v>
      </c>
      <c r="O83" s="126"/>
    </row>
    <row r="84" spans="2:15" ht="14" x14ac:dyDescent="0.3">
      <c r="B84" s="146"/>
      <c r="C84" s="220"/>
      <c r="D84" s="134"/>
      <c r="E84" s="205"/>
      <c r="F84" s="120"/>
      <c r="G84" s="72">
        <v>2</v>
      </c>
      <c r="H84" s="107" t="s">
        <v>47</v>
      </c>
      <c r="I84" s="202"/>
      <c r="J84" s="149"/>
      <c r="K84" s="178"/>
      <c r="L84" s="161"/>
      <c r="M84" s="161"/>
      <c r="N84" s="115"/>
      <c r="O84" s="126"/>
    </row>
    <row r="85" spans="2:15" ht="14" x14ac:dyDescent="0.3">
      <c r="B85" s="146"/>
      <c r="C85" s="220"/>
      <c r="D85" s="134"/>
      <c r="E85" s="205"/>
      <c r="F85" s="120"/>
      <c r="G85" s="72">
        <v>3</v>
      </c>
      <c r="H85" s="107"/>
      <c r="I85" s="202"/>
      <c r="J85" s="149"/>
      <c r="K85" s="178"/>
      <c r="L85" s="161"/>
      <c r="M85" s="161"/>
      <c r="N85" s="115"/>
      <c r="O85" s="126"/>
    </row>
    <row r="86" spans="2:15" ht="14" x14ac:dyDescent="0.3">
      <c r="B86" s="146"/>
      <c r="C86" s="220"/>
      <c r="D86" s="134"/>
      <c r="E86" s="205"/>
      <c r="F86" s="120"/>
      <c r="G86" s="72">
        <v>4</v>
      </c>
      <c r="H86" s="107"/>
      <c r="I86" s="202"/>
      <c r="J86" s="149"/>
      <c r="K86" s="178"/>
      <c r="L86" s="161"/>
      <c r="M86" s="161"/>
      <c r="N86" s="115"/>
      <c r="O86" s="126"/>
    </row>
    <row r="87" spans="2:15" ht="14" x14ac:dyDescent="0.3">
      <c r="B87" s="146"/>
      <c r="C87" s="220"/>
      <c r="D87" s="134"/>
      <c r="E87" s="205"/>
      <c r="F87" s="120"/>
      <c r="G87" s="72">
        <v>5</v>
      </c>
      <c r="H87" s="107"/>
      <c r="I87" s="202"/>
      <c r="J87" s="149"/>
      <c r="K87" s="178"/>
      <c r="L87" s="161"/>
      <c r="M87" s="161"/>
      <c r="N87" s="115"/>
      <c r="O87" s="126"/>
    </row>
    <row r="88" spans="2:15" ht="14" x14ac:dyDescent="0.3">
      <c r="B88" s="146"/>
      <c r="C88" s="220"/>
      <c r="D88" s="134"/>
      <c r="E88" s="205"/>
      <c r="F88" s="120"/>
      <c r="G88" s="72">
        <v>6</v>
      </c>
      <c r="H88" s="107"/>
      <c r="I88" s="202"/>
      <c r="J88" s="149"/>
      <c r="K88" s="178"/>
      <c r="L88" s="161"/>
      <c r="M88" s="161"/>
      <c r="N88" s="115"/>
      <c r="O88" s="126"/>
    </row>
    <row r="89" spans="2:15" ht="14" x14ac:dyDescent="0.3">
      <c r="B89" s="146"/>
      <c r="C89" s="220"/>
      <c r="D89" s="134"/>
      <c r="E89" s="205"/>
      <c r="F89" s="120"/>
      <c r="G89" s="72">
        <v>7</v>
      </c>
      <c r="H89" s="107"/>
      <c r="I89" s="202"/>
      <c r="J89" s="149"/>
      <c r="K89" s="178"/>
      <c r="L89" s="161"/>
      <c r="M89" s="161"/>
      <c r="N89" s="115"/>
      <c r="O89" s="126"/>
    </row>
    <row r="90" spans="2:15" ht="14.5" thickBot="1" x14ac:dyDescent="0.35">
      <c r="B90" s="147"/>
      <c r="C90" s="221"/>
      <c r="D90" s="135"/>
      <c r="E90" s="206"/>
      <c r="F90" s="121"/>
      <c r="G90" s="77">
        <v>8</v>
      </c>
      <c r="H90" s="108"/>
      <c r="I90" s="203"/>
      <c r="J90" s="150"/>
      <c r="K90" s="179"/>
      <c r="L90" s="161"/>
      <c r="M90" s="161"/>
      <c r="N90" s="115"/>
      <c r="O90" s="126"/>
    </row>
    <row r="91" spans="2:15" ht="21" customHeight="1" x14ac:dyDescent="0.3">
      <c r="B91" s="145" t="str">
        <f>+LEFT(C91,3)</f>
        <v>2.3</v>
      </c>
      <c r="C91" s="145" t="s">
        <v>48</v>
      </c>
      <c r="D91" s="133" t="s">
        <v>49</v>
      </c>
      <c r="E91" s="213" t="s">
        <v>515</v>
      </c>
      <c r="F91" s="119">
        <v>3</v>
      </c>
      <c r="G91" s="78">
        <v>1</v>
      </c>
      <c r="H91" s="106" t="s">
        <v>50</v>
      </c>
      <c r="I91" s="136" t="s">
        <v>51</v>
      </c>
      <c r="J91" s="148">
        <v>3</v>
      </c>
      <c r="K91" s="177" t="str">
        <f t="shared" ref="K91" si="16">+IF(OR(ISBLANK(F91),ISBLANK(J91)),"",IF(OR(AND(F91=1,J91=1),AND(F91=1,J91=2),AND(F91=1,J91=3)),"Deficiencia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161">
        <f t="shared" si="13"/>
        <v>60</v>
      </c>
      <c r="M91" s="161">
        <v>0.15698000000000001</v>
      </c>
      <c r="N91" s="115">
        <f t="shared" si="15"/>
        <v>60.156979999999997</v>
      </c>
      <c r="O91" s="126"/>
    </row>
    <row r="92" spans="2:15" ht="21" customHeight="1" x14ac:dyDescent="0.3">
      <c r="B92" s="146"/>
      <c r="C92" s="146"/>
      <c r="D92" s="134"/>
      <c r="E92" s="214"/>
      <c r="F92" s="120"/>
      <c r="G92" s="72">
        <v>2</v>
      </c>
      <c r="H92" s="107" t="s">
        <v>52</v>
      </c>
      <c r="I92" s="117"/>
      <c r="J92" s="149"/>
      <c r="K92" s="178"/>
      <c r="L92" s="161"/>
      <c r="M92" s="161"/>
      <c r="N92" s="115"/>
      <c r="O92" s="126"/>
    </row>
    <row r="93" spans="2:15" ht="21" customHeight="1" x14ac:dyDescent="0.3">
      <c r="B93" s="146"/>
      <c r="C93" s="146"/>
      <c r="D93" s="134"/>
      <c r="E93" s="214"/>
      <c r="F93" s="120"/>
      <c r="G93" s="72">
        <v>3</v>
      </c>
      <c r="H93" s="91"/>
      <c r="I93" s="117"/>
      <c r="J93" s="149"/>
      <c r="K93" s="178"/>
      <c r="L93" s="161"/>
      <c r="M93" s="161"/>
      <c r="N93" s="115"/>
      <c r="O93" s="126"/>
    </row>
    <row r="94" spans="2:15" ht="21" customHeight="1" x14ac:dyDescent="0.3">
      <c r="B94" s="146"/>
      <c r="C94" s="146"/>
      <c r="D94" s="134"/>
      <c r="E94" s="214"/>
      <c r="F94" s="120"/>
      <c r="G94" s="72">
        <v>4</v>
      </c>
      <c r="H94" s="91"/>
      <c r="I94" s="117"/>
      <c r="J94" s="149"/>
      <c r="K94" s="178"/>
      <c r="L94" s="161"/>
      <c r="M94" s="161"/>
      <c r="N94" s="115"/>
      <c r="O94" s="126"/>
    </row>
    <row r="95" spans="2:15" ht="21" customHeight="1" x14ac:dyDescent="0.3">
      <c r="B95" s="146"/>
      <c r="C95" s="146"/>
      <c r="D95" s="134"/>
      <c r="E95" s="214"/>
      <c r="F95" s="120"/>
      <c r="G95" s="72">
        <v>5</v>
      </c>
      <c r="H95" s="91"/>
      <c r="I95" s="117"/>
      <c r="J95" s="149"/>
      <c r="K95" s="178"/>
      <c r="L95" s="161"/>
      <c r="M95" s="161"/>
      <c r="N95" s="115"/>
      <c r="O95" s="126"/>
    </row>
    <row r="96" spans="2:15" ht="21" customHeight="1" x14ac:dyDescent="0.3">
      <c r="B96" s="146"/>
      <c r="C96" s="146"/>
      <c r="D96" s="134"/>
      <c r="E96" s="214"/>
      <c r="F96" s="120"/>
      <c r="G96" s="72">
        <v>6</v>
      </c>
      <c r="H96" s="91"/>
      <c r="I96" s="117"/>
      <c r="J96" s="149"/>
      <c r="K96" s="178"/>
      <c r="L96" s="161"/>
      <c r="M96" s="161"/>
      <c r="N96" s="115"/>
      <c r="O96" s="126"/>
    </row>
    <row r="97" spans="2:15" ht="21" customHeight="1" x14ac:dyDescent="0.3">
      <c r="B97" s="146"/>
      <c r="C97" s="146"/>
      <c r="D97" s="134"/>
      <c r="E97" s="214"/>
      <c r="F97" s="120"/>
      <c r="G97" s="72">
        <v>7</v>
      </c>
      <c r="H97" s="91"/>
      <c r="I97" s="117"/>
      <c r="J97" s="149"/>
      <c r="K97" s="178"/>
      <c r="L97" s="161"/>
      <c r="M97" s="161"/>
      <c r="N97" s="115"/>
      <c r="O97" s="126"/>
    </row>
    <row r="98" spans="2:15" ht="21" customHeight="1" thickBot="1" x14ac:dyDescent="0.35">
      <c r="B98" s="147"/>
      <c r="C98" s="147"/>
      <c r="D98" s="135"/>
      <c r="E98" s="215"/>
      <c r="F98" s="121"/>
      <c r="G98" s="77">
        <v>8</v>
      </c>
      <c r="H98" s="92"/>
      <c r="I98" s="118"/>
      <c r="J98" s="150"/>
      <c r="K98" s="179"/>
      <c r="L98" s="161"/>
      <c r="M98" s="161"/>
      <c r="N98" s="115"/>
      <c r="O98" s="126"/>
    </row>
    <row r="99" spans="2:15" ht="23.25" customHeight="1" x14ac:dyDescent="0.3">
      <c r="B99" s="166"/>
      <c r="C99" s="171" t="s">
        <v>53</v>
      </c>
      <c r="D99" s="153" t="s">
        <v>37</v>
      </c>
      <c r="E99" s="210" t="s">
        <v>5</v>
      </c>
      <c r="F99" s="156" t="s">
        <v>6</v>
      </c>
      <c r="G99" s="197" t="s">
        <v>7</v>
      </c>
      <c r="H99" s="198"/>
      <c r="I99" s="199"/>
      <c r="J99" s="156" t="s">
        <v>8</v>
      </c>
      <c r="K99" s="180" t="s">
        <v>38</v>
      </c>
      <c r="L99" s="162"/>
      <c r="M99" s="162"/>
      <c r="N99" s="124"/>
      <c r="O99" s="127"/>
    </row>
    <row r="100" spans="2:15" ht="42" customHeight="1" x14ac:dyDescent="0.3">
      <c r="B100" s="166"/>
      <c r="C100" s="171"/>
      <c r="D100" s="154"/>
      <c r="E100" s="211"/>
      <c r="F100" s="156"/>
      <c r="G100" s="158" t="s">
        <v>10</v>
      </c>
      <c r="H100" s="212" t="s">
        <v>11</v>
      </c>
      <c r="I100" s="200" t="s">
        <v>12</v>
      </c>
      <c r="J100" s="156"/>
      <c r="K100" s="180"/>
      <c r="L100" s="162"/>
      <c r="M100" s="162"/>
      <c r="N100" s="124"/>
      <c r="O100" s="127"/>
    </row>
    <row r="101" spans="2:15" ht="87.75" customHeight="1" thickBot="1" x14ac:dyDescent="0.35">
      <c r="B101" s="167"/>
      <c r="C101" s="172"/>
      <c r="D101" s="155"/>
      <c r="E101" s="201"/>
      <c r="F101" s="157"/>
      <c r="G101" s="159"/>
      <c r="H101" s="200"/>
      <c r="I101" s="201"/>
      <c r="J101" s="157"/>
      <c r="K101" s="181"/>
      <c r="L101" s="162"/>
      <c r="M101" s="162"/>
      <c r="N101" s="124"/>
      <c r="O101" s="127"/>
    </row>
    <row r="102" spans="2:15" ht="14" x14ac:dyDescent="0.3">
      <c r="B102" s="145" t="str">
        <f>+LEFT(C102,3)</f>
        <v>3.1</v>
      </c>
      <c r="C102" s="145" t="s">
        <v>54</v>
      </c>
      <c r="D102" s="133" t="s">
        <v>55</v>
      </c>
      <c r="E102" s="204" t="s">
        <v>516</v>
      </c>
      <c r="F102" s="119">
        <v>3</v>
      </c>
      <c r="G102" s="78">
        <v>1</v>
      </c>
      <c r="H102" s="106" t="s">
        <v>56</v>
      </c>
      <c r="I102" s="194" t="s">
        <v>57</v>
      </c>
      <c r="J102" s="148">
        <v>3</v>
      </c>
      <c r="K102" s="177" t="str">
        <f t="shared" ref="K102:K118" si="17">+IF(OR(ISBLANK(F102),ISBLANK(J102)),"",IF(OR(AND(F102=1,J102=1),AND(F102=1,J102=2),AND(F102=1,J102=3)),"Deficiencia de control mayor (diseño y ejecución)",IF(OR(AND(F102=2,J102=2),AND(F102=3,J102=1),AND(F102=3,J102=2),AND(F102=2,J102=1)),"Deficiencia de control (diseño o ejecución)",IF(AND(F102=2,J102=3),"Oportunidad de mejora","Mantenimiento del control"))))</f>
        <v>Mantenimiento del control</v>
      </c>
      <c r="L102" s="161">
        <f t="shared" ref="L102:L118" si="18">+IF(K102="",0,IF(K102="Deficiencia de control mayor (diseño y ejecución)",4,IF(K102="Deficiencia de control (diseño o ejecución)",20,IF(K102="Oportunidad de mejora",40,60))))</f>
        <v>60</v>
      </c>
      <c r="M102" s="161">
        <v>0.28965000000000002</v>
      </c>
      <c r="N102" s="115">
        <f t="shared" ref="N102:N118" si="19">+L102+M102</f>
        <v>60.289650000000002</v>
      </c>
      <c r="O102" s="126"/>
    </row>
    <row r="103" spans="2:15" ht="14" x14ac:dyDescent="0.3">
      <c r="B103" s="146"/>
      <c r="C103" s="146"/>
      <c r="D103" s="134"/>
      <c r="E103" s="205"/>
      <c r="F103" s="120"/>
      <c r="G103" s="72">
        <v>2</v>
      </c>
      <c r="H103" s="107" t="s">
        <v>58</v>
      </c>
      <c r="I103" s="195"/>
      <c r="J103" s="149"/>
      <c r="K103" s="178"/>
      <c r="L103" s="161"/>
      <c r="M103" s="161"/>
      <c r="N103" s="115"/>
      <c r="O103" s="126"/>
    </row>
    <row r="104" spans="2:15" ht="14" x14ac:dyDescent="0.3">
      <c r="B104" s="146"/>
      <c r="C104" s="146"/>
      <c r="D104" s="134"/>
      <c r="E104" s="205"/>
      <c r="F104" s="120"/>
      <c r="G104" s="72">
        <v>3</v>
      </c>
      <c r="H104" s="91"/>
      <c r="I104" s="195"/>
      <c r="J104" s="149"/>
      <c r="K104" s="178"/>
      <c r="L104" s="161"/>
      <c r="M104" s="161"/>
      <c r="N104" s="115"/>
      <c r="O104" s="126"/>
    </row>
    <row r="105" spans="2:15" ht="14" x14ac:dyDescent="0.3">
      <c r="B105" s="146"/>
      <c r="C105" s="146"/>
      <c r="D105" s="134"/>
      <c r="E105" s="205"/>
      <c r="F105" s="120"/>
      <c r="G105" s="72">
        <v>4</v>
      </c>
      <c r="H105" s="91"/>
      <c r="I105" s="195"/>
      <c r="J105" s="149"/>
      <c r="K105" s="178"/>
      <c r="L105" s="161"/>
      <c r="M105" s="161"/>
      <c r="N105" s="115"/>
      <c r="O105" s="126"/>
    </row>
    <row r="106" spans="2:15" ht="14" x14ac:dyDescent="0.3">
      <c r="B106" s="146"/>
      <c r="C106" s="146"/>
      <c r="D106" s="134"/>
      <c r="E106" s="205"/>
      <c r="F106" s="120"/>
      <c r="G106" s="72">
        <v>5</v>
      </c>
      <c r="H106" s="91"/>
      <c r="I106" s="195"/>
      <c r="J106" s="149"/>
      <c r="K106" s="178"/>
      <c r="L106" s="161"/>
      <c r="M106" s="161"/>
      <c r="N106" s="115"/>
      <c r="O106" s="126"/>
    </row>
    <row r="107" spans="2:15" ht="14" x14ac:dyDescent="0.3">
      <c r="B107" s="146"/>
      <c r="C107" s="146"/>
      <c r="D107" s="134"/>
      <c r="E107" s="205"/>
      <c r="F107" s="120"/>
      <c r="G107" s="72">
        <v>6</v>
      </c>
      <c r="H107" s="91"/>
      <c r="I107" s="195"/>
      <c r="J107" s="149"/>
      <c r="K107" s="178"/>
      <c r="L107" s="161"/>
      <c r="M107" s="161"/>
      <c r="N107" s="115"/>
      <c r="O107" s="126"/>
    </row>
    <row r="108" spans="2:15" ht="14" x14ac:dyDescent="0.3">
      <c r="B108" s="146"/>
      <c r="C108" s="146"/>
      <c r="D108" s="134"/>
      <c r="E108" s="205"/>
      <c r="F108" s="120"/>
      <c r="G108" s="72">
        <v>7</v>
      </c>
      <c r="H108" s="91"/>
      <c r="I108" s="195"/>
      <c r="J108" s="149"/>
      <c r="K108" s="178"/>
      <c r="L108" s="161"/>
      <c r="M108" s="161"/>
      <c r="N108" s="115"/>
      <c r="O108" s="126"/>
    </row>
    <row r="109" spans="2:15" ht="14" x14ac:dyDescent="0.3">
      <c r="B109" s="147"/>
      <c r="C109" s="147"/>
      <c r="D109" s="135"/>
      <c r="E109" s="206"/>
      <c r="F109" s="121"/>
      <c r="G109" s="77">
        <v>8</v>
      </c>
      <c r="H109" s="92"/>
      <c r="I109" s="196"/>
      <c r="J109" s="150"/>
      <c r="K109" s="179"/>
      <c r="L109" s="161"/>
      <c r="M109" s="161"/>
      <c r="N109" s="115"/>
      <c r="O109" s="126"/>
    </row>
    <row r="110" spans="2:15" ht="14" x14ac:dyDescent="0.3">
      <c r="B110" s="145" t="str">
        <f>+LEFT(C110,3)</f>
        <v>3.2</v>
      </c>
      <c r="C110" s="235" t="s">
        <v>59</v>
      </c>
      <c r="D110" s="133" t="s">
        <v>60</v>
      </c>
      <c r="E110" s="136" t="s">
        <v>517</v>
      </c>
      <c r="F110" s="119">
        <v>3</v>
      </c>
      <c r="G110" s="78">
        <v>1</v>
      </c>
      <c r="H110" s="107" t="s">
        <v>58</v>
      </c>
      <c r="I110" s="136" t="s">
        <v>61</v>
      </c>
      <c r="J110" s="148">
        <v>3</v>
      </c>
      <c r="K110" s="177" t="str">
        <f t="shared" si="17"/>
        <v>Mantenimiento del control</v>
      </c>
      <c r="L110" s="161">
        <f t="shared" si="18"/>
        <v>60</v>
      </c>
      <c r="M110" s="161">
        <v>0.38965300000000003</v>
      </c>
      <c r="N110" s="115">
        <f t="shared" si="19"/>
        <v>60.389653000000003</v>
      </c>
      <c r="O110" s="126"/>
    </row>
    <row r="111" spans="2:15" ht="14" x14ac:dyDescent="0.3">
      <c r="B111" s="146"/>
      <c r="C111" s="236"/>
      <c r="D111" s="134"/>
      <c r="E111" s="137"/>
      <c r="F111" s="120"/>
      <c r="G111" s="72">
        <v>2</v>
      </c>
      <c r="H111" s="107" t="s">
        <v>518</v>
      </c>
      <c r="I111" s="137"/>
      <c r="J111" s="149"/>
      <c r="K111" s="178"/>
      <c r="L111" s="161"/>
      <c r="M111" s="161"/>
      <c r="N111" s="115"/>
      <c r="O111" s="126"/>
    </row>
    <row r="112" spans="2:15" ht="14" x14ac:dyDescent="0.3">
      <c r="B112" s="146"/>
      <c r="C112" s="236"/>
      <c r="D112" s="134"/>
      <c r="E112" s="137"/>
      <c r="F112" s="120"/>
      <c r="G112" s="72">
        <v>3</v>
      </c>
      <c r="H112" s="107" t="s">
        <v>62</v>
      </c>
      <c r="I112" s="137"/>
      <c r="J112" s="149"/>
      <c r="K112" s="178"/>
      <c r="L112" s="161"/>
      <c r="M112" s="161"/>
      <c r="N112" s="115"/>
      <c r="O112" s="126"/>
    </row>
    <row r="113" spans="2:15" ht="14" x14ac:dyDescent="0.3">
      <c r="B113" s="146"/>
      <c r="C113" s="236"/>
      <c r="D113" s="134"/>
      <c r="E113" s="137"/>
      <c r="F113" s="120"/>
      <c r="G113" s="72">
        <v>4</v>
      </c>
      <c r="H113" s="91"/>
      <c r="I113" s="137"/>
      <c r="J113" s="149"/>
      <c r="K113" s="178"/>
      <c r="L113" s="161"/>
      <c r="M113" s="161"/>
      <c r="N113" s="115"/>
      <c r="O113" s="126"/>
    </row>
    <row r="114" spans="2:15" ht="14" x14ac:dyDescent="0.3">
      <c r="B114" s="146"/>
      <c r="C114" s="236"/>
      <c r="D114" s="134"/>
      <c r="E114" s="137"/>
      <c r="F114" s="120"/>
      <c r="G114" s="72">
        <v>5</v>
      </c>
      <c r="H114" s="91"/>
      <c r="I114" s="137"/>
      <c r="J114" s="149"/>
      <c r="K114" s="178"/>
      <c r="L114" s="161"/>
      <c r="M114" s="161"/>
      <c r="N114" s="115"/>
      <c r="O114" s="126"/>
    </row>
    <row r="115" spans="2:15" ht="14" x14ac:dyDescent="0.3">
      <c r="B115" s="146"/>
      <c r="C115" s="236"/>
      <c r="D115" s="134"/>
      <c r="E115" s="137"/>
      <c r="F115" s="120"/>
      <c r="G115" s="72">
        <v>6</v>
      </c>
      <c r="H115" s="91"/>
      <c r="I115" s="137"/>
      <c r="J115" s="149"/>
      <c r="K115" s="178"/>
      <c r="L115" s="161"/>
      <c r="M115" s="161"/>
      <c r="N115" s="115"/>
      <c r="O115" s="126"/>
    </row>
    <row r="116" spans="2:15" ht="14" x14ac:dyDescent="0.3">
      <c r="B116" s="146"/>
      <c r="C116" s="236"/>
      <c r="D116" s="134"/>
      <c r="E116" s="137"/>
      <c r="F116" s="120"/>
      <c r="G116" s="72">
        <v>7</v>
      </c>
      <c r="H116" s="91"/>
      <c r="I116" s="137"/>
      <c r="J116" s="149"/>
      <c r="K116" s="178"/>
      <c r="L116" s="161"/>
      <c r="M116" s="161"/>
      <c r="N116" s="115"/>
      <c r="O116" s="126"/>
    </row>
    <row r="117" spans="2:15" ht="14" x14ac:dyDescent="0.3">
      <c r="B117" s="147"/>
      <c r="C117" s="237"/>
      <c r="D117" s="135"/>
      <c r="E117" s="138"/>
      <c r="F117" s="121"/>
      <c r="G117" s="77">
        <v>8</v>
      </c>
      <c r="H117" s="92"/>
      <c r="I117" s="138"/>
      <c r="J117" s="150"/>
      <c r="K117" s="179"/>
      <c r="L117" s="161"/>
      <c r="M117" s="161"/>
      <c r="N117" s="115"/>
      <c r="O117" s="126"/>
    </row>
    <row r="118" spans="2:15" ht="21" customHeight="1" x14ac:dyDescent="0.3">
      <c r="B118" s="145" t="str">
        <f>+LEFT(C118,3)</f>
        <v>3.3</v>
      </c>
      <c r="C118" s="235" t="s">
        <v>63</v>
      </c>
      <c r="D118" s="133" t="s">
        <v>64</v>
      </c>
      <c r="E118" s="136" t="s">
        <v>519</v>
      </c>
      <c r="F118" s="116">
        <v>3</v>
      </c>
      <c r="G118" s="78">
        <v>1</v>
      </c>
      <c r="H118" s="106" t="s">
        <v>65</v>
      </c>
      <c r="I118" s="194" t="s">
        <v>521</v>
      </c>
      <c r="J118" s="232">
        <v>3</v>
      </c>
      <c r="K118" s="177" t="str">
        <f t="shared" si="17"/>
        <v>Mantenimiento del control</v>
      </c>
      <c r="L118" s="161">
        <f t="shared" si="18"/>
        <v>60</v>
      </c>
      <c r="M118" s="161">
        <v>0.48964999999999997</v>
      </c>
      <c r="N118" s="115">
        <f t="shared" si="19"/>
        <v>60.489649999999997</v>
      </c>
      <c r="O118" s="126"/>
    </row>
    <row r="119" spans="2:15" ht="21" customHeight="1" x14ac:dyDescent="0.3">
      <c r="B119" s="146"/>
      <c r="C119" s="236"/>
      <c r="D119" s="134"/>
      <c r="E119" s="137"/>
      <c r="F119" s="117"/>
      <c r="G119" s="72">
        <v>2</v>
      </c>
      <c r="H119" s="91" t="s">
        <v>520</v>
      </c>
      <c r="I119" s="195"/>
      <c r="J119" s="233"/>
      <c r="K119" s="178"/>
      <c r="L119" s="161"/>
      <c r="M119" s="161"/>
      <c r="N119" s="115"/>
      <c r="O119" s="126"/>
    </row>
    <row r="120" spans="2:15" ht="21" customHeight="1" x14ac:dyDescent="0.3">
      <c r="B120" s="146"/>
      <c r="C120" s="236"/>
      <c r="D120" s="134"/>
      <c r="E120" s="137"/>
      <c r="F120" s="117"/>
      <c r="G120" s="72">
        <v>3</v>
      </c>
      <c r="H120" s="91"/>
      <c r="I120" s="195"/>
      <c r="J120" s="233"/>
      <c r="K120" s="178"/>
      <c r="L120" s="161"/>
      <c r="M120" s="161"/>
      <c r="N120" s="115"/>
      <c r="O120" s="126"/>
    </row>
    <row r="121" spans="2:15" ht="21" customHeight="1" x14ac:dyDescent="0.3">
      <c r="B121" s="146"/>
      <c r="C121" s="236"/>
      <c r="D121" s="134"/>
      <c r="E121" s="137"/>
      <c r="F121" s="117"/>
      <c r="G121" s="72">
        <v>4</v>
      </c>
      <c r="H121" s="91"/>
      <c r="I121" s="195"/>
      <c r="J121" s="233"/>
      <c r="K121" s="178"/>
      <c r="L121" s="161"/>
      <c r="M121" s="161"/>
      <c r="N121" s="115"/>
      <c r="O121" s="126"/>
    </row>
    <row r="122" spans="2:15" ht="21" customHeight="1" x14ac:dyDescent="0.3">
      <c r="B122" s="146"/>
      <c r="C122" s="236"/>
      <c r="D122" s="134"/>
      <c r="E122" s="137"/>
      <c r="F122" s="117"/>
      <c r="G122" s="72">
        <v>5</v>
      </c>
      <c r="H122" s="91"/>
      <c r="I122" s="195"/>
      <c r="J122" s="233"/>
      <c r="K122" s="178"/>
      <c r="L122" s="161"/>
      <c r="M122" s="161"/>
      <c r="N122" s="115"/>
      <c r="O122" s="126"/>
    </row>
    <row r="123" spans="2:15" ht="21" customHeight="1" x14ac:dyDescent="0.3">
      <c r="B123" s="146"/>
      <c r="C123" s="236"/>
      <c r="D123" s="134"/>
      <c r="E123" s="137"/>
      <c r="F123" s="117"/>
      <c r="G123" s="72">
        <v>6</v>
      </c>
      <c r="H123" s="91"/>
      <c r="I123" s="195"/>
      <c r="J123" s="233"/>
      <c r="K123" s="178"/>
      <c r="L123" s="161"/>
      <c r="M123" s="161"/>
      <c r="N123" s="115"/>
      <c r="O123" s="126"/>
    </row>
    <row r="124" spans="2:15" ht="21" customHeight="1" x14ac:dyDescent="0.3">
      <c r="B124" s="146"/>
      <c r="C124" s="236"/>
      <c r="D124" s="134"/>
      <c r="E124" s="137"/>
      <c r="F124" s="117"/>
      <c r="G124" s="72">
        <v>7</v>
      </c>
      <c r="H124" s="91"/>
      <c r="I124" s="195"/>
      <c r="J124" s="233"/>
      <c r="K124" s="178"/>
      <c r="L124" s="161"/>
      <c r="M124" s="161"/>
      <c r="N124" s="115"/>
      <c r="O124" s="126"/>
    </row>
    <row r="125" spans="2:15" ht="21" customHeight="1" x14ac:dyDescent="0.3">
      <c r="B125" s="147"/>
      <c r="C125" s="237"/>
      <c r="D125" s="135"/>
      <c r="E125" s="138"/>
      <c r="F125" s="118"/>
      <c r="G125" s="77">
        <v>8</v>
      </c>
      <c r="H125" s="92"/>
      <c r="I125" s="196"/>
      <c r="J125" s="234"/>
      <c r="K125" s="179"/>
      <c r="L125" s="161"/>
      <c r="M125" s="161"/>
      <c r="N125" s="115"/>
      <c r="O125" s="126"/>
    </row>
    <row r="126" spans="2:15" ht="27.75" customHeight="1" x14ac:dyDescent="0.3">
      <c r="B126" s="164"/>
      <c r="C126" s="151" t="s">
        <v>66</v>
      </c>
      <c r="D126" s="153" t="s">
        <v>37</v>
      </c>
      <c r="E126" s="210" t="s">
        <v>5</v>
      </c>
      <c r="F126" s="156" t="s">
        <v>6</v>
      </c>
      <c r="G126" s="197" t="s">
        <v>7</v>
      </c>
      <c r="H126" s="198"/>
      <c r="I126" s="199"/>
      <c r="J126" s="156" t="s">
        <v>8</v>
      </c>
      <c r="K126" s="182" t="s">
        <v>38</v>
      </c>
      <c r="L126" s="162"/>
      <c r="M126" s="162"/>
      <c r="N126" s="124"/>
      <c r="O126" s="127"/>
    </row>
    <row r="127" spans="2:15" ht="66" customHeight="1" x14ac:dyDescent="0.3">
      <c r="B127" s="165"/>
      <c r="C127" s="152"/>
      <c r="D127" s="154"/>
      <c r="E127" s="211"/>
      <c r="F127" s="156"/>
      <c r="G127" s="158" t="s">
        <v>10</v>
      </c>
      <c r="H127" s="212" t="s">
        <v>11</v>
      </c>
      <c r="I127" s="200" t="s">
        <v>12</v>
      </c>
      <c r="J127" s="156"/>
      <c r="K127" s="180"/>
      <c r="L127" s="162"/>
      <c r="M127" s="162"/>
      <c r="N127" s="124"/>
      <c r="O127" s="127"/>
    </row>
    <row r="128" spans="2:15" ht="14.25" customHeight="1" thickBot="1" x14ac:dyDescent="0.35">
      <c r="B128" s="165"/>
      <c r="C128" s="152"/>
      <c r="D128" s="155"/>
      <c r="E128" s="201"/>
      <c r="F128" s="157"/>
      <c r="G128" s="159"/>
      <c r="H128" s="200"/>
      <c r="I128" s="201"/>
      <c r="J128" s="157"/>
      <c r="K128" s="181"/>
      <c r="L128" s="162"/>
      <c r="M128" s="162"/>
      <c r="N128" s="124"/>
      <c r="O128" s="127"/>
    </row>
    <row r="129" spans="2:15" ht="48" customHeight="1" x14ac:dyDescent="0.3">
      <c r="B129" s="145" t="str">
        <f>+LEFT(C129,3)</f>
        <v>4.1</v>
      </c>
      <c r="C129" s="145" t="s">
        <v>67</v>
      </c>
      <c r="D129" s="133" t="s">
        <v>68</v>
      </c>
      <c r="E129" s="204" t="s">
        <v>522</v>
      </c>
      <c r="F129" s="119">
        <v>2</v>
      </c>
      <c r="G129" s="78">
        <v>1</v>
      </c>
      <c r="H129" s="109" t="s">
        <v>69</v>
      </c>
      <c r="I129" s="194" t="s">
        <v>523</v>
      </c>
      <c r="J129" s="116">
        <v>2</v>
      </c>
      <c r="K129" s="160" t="str">
        <f t="shared" ref="K129:K177" si="20">+IF(OR(ISBLANK(F129),ISBLANK(J129)),"",IF(OR(AND(F129=1,J129=1),AND(F129=1,J129=2),AND(F129=1,J129=3)),"Deficiencia de control mayor (diseño y ejecución)",IF(OR(AND(F129=2,J129=2),AND(F129=3,J129=1),AND(F129=3,J129=2),AND(F129=2,J129=1)),"Deficiencia de control (diseño o ejecución)",IF(AND(F129=2,J129=3),"Oportunidad de mejora","Mantenimiento del control"))))</f>
        <v>Deficiencia de control (diseño o ejecución)</v>
      </c>
      <c r="L129" s="161">
        <f t="shared" ref="L129:L177" si="21">+IF(K129="",0,IF(K129="Deficiencia de control mayor (diseño y ejecución)",4,IF(K129="Deficiencia de control (diseño o ejecución)",20,IF(K129="Oportunidad de mejora",40,60))))</f>
        <v>20</v>
      </c>
      <c r="M129" s="161">
        <v>0.58965000000000001</v>
      </c>
      <c r="N129" s="115">
        <f t="shared" ref="N129:N177" si="22">+L129+M129</f>
        <v>20.589649999999999</v>
      </c>
      <c r="O129" s="126"/>
    </row>
    <row r="130" spans="2:15" ht="48" customHeight="1" x14ac:dyDescent="0.3">
      <c r="B130" s="146"/>
      <c r="C130" s="146"/>
      <c r="D130" s="134"/>
      <c r="E130" s="205"/>
      <c r="F130" s="120"/>
      <c r="G130" s="72">
        <v>2</v>
      </c>
      <c r="H130" s="110" t="s">
        <v>70</v>
      </c>
      <c r="I130" s="195"/>
      <c r="J130" s="117"/>
      <c r="K130" s="160"/>
      <c r="L130" s="161"/>
      <c r="M130" s="161"/>
      <c r="N130" s="115"/>
      <c r="O130" s="126"/>
    </row>
    <row r="131" spans="2:15" ht="21" customHeight="1" x14ac:dyDescent="0.3">
      <c r="B131" s="146"/>
      <c r="C131" s="146"/>
      <c r="D131" s="134"/>
      <c r="E131" s="205"/>
      <c r="F131" s="120"/>
      <c r="G131" s="72">
        <v>3</v>
      </c>
      <c r="H131" s="91"/>
      <c r="I131" s="195"/>
      <c r="J131" s="117"/>
      <c r="K131" s="160"/>
      <c r="L131" s="161"/>
      <c r="M131" s="161"/>
      <c r="N131" s="115"/>
      <c r="O131" s="126"/>
    </row>
    <row r="132" spans="2:15" ht="21" customHeight="1" x14ac:dyDescent="0.3">
      <c r="B132" s="146"/>
      <c r="C132" s="146"/>
      <c r="D132" s="134"/>
      <c r="E132" s="205"/>
      <c r="F132" s="120"/>
      <c r="G132" s="72">
        <v>4</v>
      </c>
      <c r="H132" s="91"/>
      <c r="I132" s="195"/>
      <c r="J132" s="117"/>
      <c r="K132" s="160"/>
      <c r="L132" s="161"/>
      <c r="M132" s="161"/>
      <c r="N132" s="115"/>
      <c r="O132" s="126"/>
    </row>
    <row r="133" spans="2:15" ht="21" customHeight="1" x14ac:dyDescent="0.3">
      <c r="B133" s="146"/>
      <c r="C133" s="146"/>
      <c r="D133" s="134"/>
      <c r="E133" s="205"/>
      <c r="F133" s="120"/>
      <c r="G133" s="72">
        <v>5</v>
      </c>
      <c r="H133" s="91"/>
      <c r="I133" s="195"/>
      <c r="J133" s="117"/>
      <c r="K133" s="160"/>
      <c r="L133" s="161"/>
      <c r="M133" s="161"/>
      <c r="N133" s="115"/>
      <c r="O133" s="126"/>
    </row>
    <row r="134" spans="2:15" ht="21" customHeight="1" x14ac:dyDescent="0.3">
      <c r="B134" s="146"/>
      <c r="C134" s="146"/>
      <c r="D134" s="134"/>
      <c r="E134" s="205"/>
      <c r="F134" s="120"/>
      <c r="G134" s="72">
        <v>6</v>
      </c>
      <c r="H134" s="91"/>
      <c r="I134" s="195"/>
      <c r="J134" s="117"/>
      <c r="K134" s="160"/>
      <c r="L134" s="161"/>
      <c r="M134" s="161"/>
      <c r="N134" s="115"/>
      <c r="O134" s="126"/>
    </row>
    <row r="135" spans="2:15" ht="21" customHeight="1" x14ac:dyDescent="0.3">
      <c r="B135" s="146"/>
      <c r="C135" s="146"/>
      <c r="D135" s="134"/>
      <c r="E135" s="205"/>
      <c r="F135" s="120"/>
      <c r="G135" s="72">
        <v>7</v>
      </c>
      <c r="H135" s="91"/>
      <c r="I135" s="195"/>
      <c r="J135" s="117"/>
      <c r="K135" s="160"/>
      <c r="L135" s="161"/>
      <c r="M135" s="161"/>
      <c r="N135" s="115"/>
      <c r="O135" s="126"/>
    </row>
    <row r="136" spans="2:15" ht="21" customHeight="1" x14ac:dyDescent="0.3">
      <c r="B136" s="147"/>
      <c r="C136" s="147"/>
      <c r="D136" s="135"/>
      <c r="E136" s="206"/>
      <c r="F136" s="121"/>
      <c r="G136" s="77">
        <v>8</v>
      </c>
      <c r="H136" s="92"/>
      <c r="I136" s="196"/>
      <c r="J136" s="118"/>
      <c r="K136" s="160"/>
      <c r="L136" s="161"/>
      <c r="M136" s="161"/>
      <c r="N136" s="115"/>
      <c r="O136" s="126"/>
    </row>
    <row r="137" spans="2:15" ht="21" customHeight="1" x14ac:dyDescent="0.3">
      <c r="B137" s="145" t="str">
        <f>+LEFT(C137,3)</f>
        <v>4.2</v>
      </c>
      <c r="C137" s="145" t="s">
        <v>71</v>
      </c>
      <c r="D137" s="133" t="s">
        <v>68</v>
      </c>
      <c r="E137" s="204" t="s">
        <v>72</v>
      </c>
      <c r="F137" s="119">
        <v>2</v>
      </c>
      <c r="G137" s="78">
        <v>1</v>
      </c>
      <c r="H137" s="106" t="s">
        <v>73</v>
      </c>
      <c r="I137" s="194" t="s">
        <v>525</v>
      </c>
      <c r="J137" s="116">
        <v>2</v>
      </c>
      <c r="K137" s="160" t="str">
        <f t="shared" si="20"/>
        <v>Deficiencia de control (diseño o ejecución)</v>
      </c>
      <c r="L137" s="161">
        <f t="shared" si="21"/>
        <v>20</v>
      </c>
      <c r="M137" s="161">
        <v>0.68964999999999999</v>
      </c>
      <c r="N137" s="115">
        <f t="shared" si="22"/>
        <v>20.68965</v>
      </c>
      <c r="O137" s="126"/>
    </row>
    <row r="138" spans="2:15" ht="21" customHeight="1" x14ac:dyDescent="0.3">
      <c r="B138" s="146"/>
      <c r="C138" s="146"/>
      <c r="D138" s="134"/>
      <c r="E138" s="205"/>
      <c r="F138" s="120"/>
      <c r="G138" s="72">
        <v>2</v>
      </c>
      <c r="H138" s="107" t="s">
        <v>524</v>
      </c>
      <c r="I138" s="195"/>
      <c r="J138" s="117"/>
      <c r="K138" s="160"/>
      <c r="L138" s="161"/>
      <c r="M138" s="161"/>
      <c r="N138" s="115"/>
      <c r="O138" s="126"/>
    </row>
    <row r="139" spans="2:15" ht="21" customHeight="1" x14ac:dyDescent="0.3">
      <c r="B139" s="146"/>
      <c r="C139" s="146"/>
      <c r="D139" s="134"/>
      <c r="E139" s="205"/>
      <c r="F139" s="120"/>
      <c r="G139" s="72">
        <v>3</v>
      </c>
      <c r="H139" s="91"/>
      <c r="I139" s="195"/>
      <c r="J139" s="117"/>
      <c r="K139" s="160"/>
      <c r="L139" s="161"/>
      <c r="M139" s="161"/>
      <c r="N139" s="115"/>
      <c r="O139" s="126"/>
    </row>
    <row r="140" spans="2:15" ht="21" customHeight="1" x14ac:dyDescent="0.3">
      <c r="B140" s="146"/>
      <c r="C140" s="146"/>
      <c r="D140" s="134"/>
      <c r="E140" s="205"/>
      <c r="F140" s="120"/>
      <c r="G140" s="72">
        <v>4</v>
      </c>
      <c r="H140" s="91"/>
      <c r="I140" s="195"/>
      <c r="J140" s="117"/>
      <c r="K140" s="160"/>
      <c r="L140" s="161"/>
      <c r="M140" s="161"/>
      <c r="N140" s="115"/>
      <c r="O140" s="126"/>
    </row>
    <row r="141" spans="2:15" ht="21" customHeight="1" x14ac:dyDescent="0.3">
      <c r="B141" s="146"/>
      <c r="C141" s="146"/>
      <c r="D141" s="134"/>
      <c r="E141" s="205"/>
      <c r="F141" s="120"/>
      <c r="G141" s="72">
        <v>5</v>
      </c>
      <c r="H141" s="91"/>
      <c r="I141" s="195"/>
      <c r="J141" s="117"/>
      <c r="K141" s="160"/>
      <c r="L141" s="161"/>
      <c r="M141" s="161"/>
      <c r="N141" s="115"/>
      <c r="O141" s="126"/>
    </row>
    <row r="142" spans="2:15" ht="21" customHeight="1" x14ac:dyDescent="0.3">
      <c r="B142" s="146"/>
      <c r="C142" s="146"/>
      <c r="D142" s="134"/>
      <c r="E142" s="205"/>
      <c r="F142" s="120"/>
      <c r="G142" s="72">
        <v>6</v>
      </c>
      <c r="H142" s="91"/>
      <c r="I142" s="195"/>
      <c r="J142" s="117"/>
      <c r="K142" s="160"/>
      <c r="L142" s="161"/>
      <c r="M142" s="161"/>
      <c r="N142" s="115"/>
      <c r="O142" s="126"/>
    </row>
    <row r="143" spans="2:15" ht="21" customHeight="1" x14ac:dyDescent="0.3">
      <c r="B143" s="146"/>
      <c r="C143" s="146"/>
      <c r="D143" s="134"/>
      <c r="E143" s="205"/>
      <c r="F143" s="120"/>
      <c r="G143" s="72">
        <v>7</v>
      </c>
      <c r="H143" s="91"/>
      <c r="I143" s="195"/>
      <c r="J143" s="117"/>
      <c r="K143" s="160"/>
      <c r="L143" s="161"/>
      <c r="M143" s="161"/>
      <c r="N143" s="115"/>
      <c r="O143" s="126"/>
    </row>
    <row r="144" spans="2:15" ht="21" customHeight="1" x14ac:dyDescent="0.3">
      <c r="B144" s="147"/>
      <c r="C144" s="147"/>
      <c r="D144" s="135"/>
      <c r="E144" s="206"/>
      <c r="F144" s="121"/>
      <c r="G144" s="77">
        <v>8</v>
      </c>
      <c r="H144" s="92"/>
      <c r="I144" s="196"/>
      <c r="J144" s="118"/>
      <c r="K144" s="160"/>
      <c r="L144" s="161"/>
      <c r="M144" s="161"/>
      <c r="N144" s="115"/>
      <c r="O144" s="126"/>
    </row>
    <row r="145" spans="2:15" ht="21" customHeight="1" x14ac:dyDescent="0.3">
      <c r="B145" s="145" t="str">
        <f>+LEFT(C145,3)</f>
        <v>4.3</v>
      </c>
      <c r="C145" s="145" t="s">
        <v>75</v>
      </c>
      <c r="D145" s="133" t="s">
        <v>68</v>
      </c>
      <c r="E145" s="204" t="s">
        <v>72</v>
      </c>
      <c r="F145" s="116">
        <v>2</v>
      </c>
      <c r="G145" s="78">
        <v>1</v>
      </c>
      <c r="H145" s="106" t="s">
        <v>73</v>
      </c>
      <c r="I145" s="194" t="s">
        <v>526</v>
      </c>
      <c r="J145" s="116">
        <v>2</v>
      </c>
      <c r="K145" s="160" t="str">
        <f t="shared" si="20"/>
        <v>Deficiencia de control (diseño o ejecución)</v>
      </c>
      <c r="L145" s="161">
        <f t="shared" si="21"/>
        <v>20</v>
      </c>
      <c r="M145" s="161">
        <v>0.78964999999999996</v>
      </c>
      <c r="N145" s="115">
        <f t="shared" si="22"/>
        <v>20.789650000000002</v>
      </c>
      <c r="O145" s="126"/>
    </row>
    <row r="146" spans="2:15" ht="21" customHeight="1" x14ac:dyDescent="0.3">
      <c r="B146" s="146"/>
      <c r="C146" s="146"/>
      <c r="D146" s="134"/>
      <c r="E146" s="205"/>
      <c r="F146" s="117"/>
      <c r="G146" s="72">
        <v>2</v>
      </c>
      <c r="H146" s="107" t="s">
        <v>74</v>
      </c>
      <c r="I146" s="195"/>
      <c r="J146" s="117"/>
      <c r="K146" s="160"/>
      <c r="L146" s="161"/>
      <c r="M146" s="161"/>
      <c r="N146" s="115"/>
      <c r="O146" s="126"/>
    </row>
    <row r="147" spans="2:15" ht="21" customHeight="1" x14ac:dyDescent="0.3">
      <c r="B147" s="146"/>
      <c r="C147" s="146"/>
      <c r="D147" s="134"/>
      <c r="E147" s="205"/>
      <c r="F147" s="117"/>
      <c r="G147" s="72">
        <v>3</v>
      </c>
      <c r="H147" s="91"/>
      <c r="I147" s="195"/>
      <c r="J147" s="117"/>
      <c r="K147" s="160"/>
      <c r="L147" s="161"/>
      <c r="M147" s="161"/>
      <c r="N147" s="115"/>
      <c r="O147" s="126"/>
    </row>
    <row r="148" spans="2:15" ht="21" customHeight="1" x14ac:dyDescent="0.3">
      <c r="B148" s="146"/>
      <c r="C148" s="146"/>
      <c r="D148" s="134"/>
      <c r="E148" s="205"/>
      <c r="F148" s="117"/>
      <c r="G148" s="72">
        <v>4</v>
      </c>
      <c r="H148" s="91"/>
      <c r="I148" s="195"/>
      <c r="J148" s="117"/>
      <c r="K148" s="160"/>
      <c r="L148" s="161"/>
      <c r="M148" s="161"/>
      <c r="N148" s="115"/>
      <c r="O148" s="126"/>
    </row>
    <row r="149" spans="2:15" ht="21" customHeight="1" x14ac:dyDescent="0.3">
      <c r="B149" s="146"/>
      <c r="C149" s="146"/>
      <c r="D149" s="134"/>
      <c r="E149" s="205"/>
      <c r="F149" s="117"/>
      <c r="G149" s="72">
        <v>5</v>
      </c>
      <c r="H149" s="91"/>
      <c r="I149" s="195"/>
      <c r="J149" s="117"/>
      <c r="K149" s="160"/>
      <c r="L149" s="161"/>
      <c r="M149" s="161"/>
      <c r="N149" s="115"/>
      <c r="O149" s="126"/>
    </row>
    <row r="150" spans="2:15" ht="21" customHeight="1" x14ac:dyDescent="0.3">
      <c r="B150" s="146"/>
      <c r="C150" s="146"/>
      <c r="D150" s="134"/>
      <c r="E150" s="205"/>
      <c r="F150" s="117"/>
      <c r="G150" s="72">
        <v>6</v>
      </c>
      <c r="H150" s="91"/>
      <c r="I150" s="195"/>
      <c r="J150" s="117"/>
      <c r="K150" s="160"/>
      <c r="L150" s="161"/>
      <c r="M150" s="161"/>
      <c r="N150" s="115"/>
      <c r="O150" s="126"/>
    </row>
    <row r="151" spans="2:15" ht="21" customHeight="1" x14ac:dyDescent="0.3">
      <c r="B151" s="146"/>
      <c r="C151" s="146"/>
      <c r="D151" s="134"/>
      <c r="E151" s="205"/>
      <c r="F151" s="117"/>
      <c r="G151" s="72">
        <v>7</v>
      </c>
      <c r="H151" s="91"/>
      <c r="I151" s="195"/>
      <c r="J151" s="117"/>
      <c r="K151" s="160"/>
      <c r="L151" s="161"/>
      <c r="M151" s="161"/>
      <c r="N151" s="115"/>
      <c r="O151" s="126"/>
    </row>
    <row r="152" spans="2:15" ht="21" customHeight="1" x14ac:dyDescent="0.3">
      <c r="B152" s="147"/>
      <c r="C152" s="147"/>
      <c r="D152" s="135"/>
      <c r="E152" s="206"/>
      <c r="F152" s="118"/>
      <c r="G152" s="77">
        <v>8</v>
      </c>
      <c r="H152" s="92"/>
      <c r="I152" s="196"/>
      <c r="J152" s="118"/>
      <c r="K152" s="160"/>
      <c r="L152" s="161"/>
      <c r="M152" s="161"/>
      <c r="N152" s="115"/>
      <c r="O152" s="126"/>
    </row>
    <row r="153" spans="2:15" ht="21" customHeight="1" x14ac:dyDescent="0.3">
      <c r="B153" s="145" t="str">
        <f>+LEFT(C153,3)</f>
        <v>4.4</v>
      </c>
      <c r="C153" s="145" t="s">
        <v>76</v>
      </c>
      <c r="D153" s="133" t="s">
        <v>68</v>
      </c>
      <c r="E153" s="204" t="s">
        <v>77</v>
      </c>
      <c r="F153" s="116">
        <v>2</v>
      </c>
      <c r="G153" s="78">
        <v>1</v>
      </c>
      <c r="H153" s="106" t="s">
        <v>527</v>
      </c>
      <c r="I153" s="194" t="s">
        <v>78</v>
      </c>
      <c r="J153" s="116">
        <v>2</v>
      </c>
      <c r="K153" s="160" t="str">
        <f t="shared" si="20"/>
        <v>Deficiencia de control (diseño o ejecución)</v>
      </c>
      <c r="L153" s="161">
        <f t="shared" si="21"/>
        <v>20</v>
      </c>
      <c r="M153" s="161">
        <v>0.88965000000000005</v>
      </c>
      <c r="N153" s="115">
        <f t="shared" si="22"/>
        <v>20.88965</v>
      </c>
      <c r="O153" s="126"/>
    </row>
    <row r="154" spans="2:15" ht="21" customHeight="1" x14ac:dyDescent="0.3">
      <c r="B154" s="146"/>
      <c r="C154" s="146"/>
      <c r="D154" s="134"/>
      <c r="E154" s="205"/>
      <c r="F154" s="117"/>
      <c r="G154" s="72">
        <v>2</v>
      </c>
      <c r="H154" s="107" t="s">
        <v>528</v>
      </c>
      <c r="I154" s="195"/>
      <c r="J154" s="117"/>
      <c r="K154" s="160"/>
      <c r="L154" s="161"/>
      <c r="M154" s="161"/>
      <c r="N154" s="115"/>
      <c r="O154" s="126"/>
    </row>
    <row r="155" spans="2:15" ht="21" customHeight="1" x14ac:dyDescent="0.3">
      <c r="B155" s="146"/>
      <c r="C155" s="146"/>
      <c r="D155" s="134"/>
      <c r="E155" s="205"/>
      <c r="F155" s="117"/>
      <c r="G155" s="72">
        <v>3</v>
      </c>
      <c r="H155" s="107"/>
      <c r="I155" s="195"/>
      <c r="J155" s="117"/>
      <c r="K155" s="160"/>
      <c r="L155" s="161"/>
      <c r="M155" s="161"/>
      <c r="N155" s="115"/>
      <c r="O155" s="126"/>
    </row>
    <row r="156" spans="2:15" ht="21" customHeight="1" x14ac:dyDescent="0.3">
      <c r="B156" s="146"/>
      <c r="C156" s="146"/>
      <c r="D156" s="134"/>
      <c r="E156" s="205"/>
      <c r="F156" s="117"/>
      <c r="G156" s="72">
        <v>4</v>
      </c>
      <c r="H156" s="107"/>
      <c r="I156" s="195"/>
      <c r="J156" s="117"/>
      <c r="K156" s="160"/>
      <c r="L156" s="161"/>
      <c r="M156" s="161"/>
      <c r="N156" s="115"/>
      <c r="O156" s="126"/>
    </row>
    <row r="157" spans="2:15" ht="21" customHeight="1" x14ac:dyDescent="0.3">
      <c r="B157" s="146"/>
      <c r="C157" s="146"/>
      <c r="D157" s="134"/>
      <c r="E157" s="205"/>
      <c r="F157" s="117"/>
      <c r="G157" s="72">
        <v>5</v>
      </c>
      <c r="H157" s="107"/>
      <c r="I157" s="195"/>
      <c r="J157" s="117"/>
      <c r="K157" s="160"/>
      <c r="L157" s="161"/>
      <c r="M157" s="161"/>
      <c r="N157" s="115"/>
      <c r="O157" s="126"/>
    </row>
    <row r="158" spans="2:15" ht="21" customHeight="1" x14ac:dyDescent="0.3">
      <c r="B158" s="146"/>
      <c r="C158" s="146"/>
      <c r="D158" s="134"/>
      <c r="E158" s="205"/>
      <c r="F158" s="117"/>
      <c r="G158" s="72">
        <v>6</v>
      </c>
      <c r="H158" s="107"/>
      <c r="I158" s="195"/>
      <c r="J158" s="117"/>
      <c r="K158" s="160"/>
      <c r="L158" s="161"/>
      <c r="M158" s="161"/>
      <c r="N158" s="115"/>
      <c r="O158" s="126"/>
    </row>
    <row r="159" spans="2:15" ht="21" customHeight="1" x14ac:dyDescent="0.3">
      <c r="B159" s="146"/>
      <c r="C159" s="146"/>
      <c r="D159" s="134"/>
      <c r="E159" s="205"/>
      <c r="F159" s="117"/>
      <c r="G159" s="72">
        <v>7</v>
      </c>
      <c r="H159" s="107"/>
      <c r="I159" s="195"/>
      <c r="J159" s="117"/>
      <c r="K159" s="160"/>
      <c r="L159" s="161"/>
      <c r="M159" s="161"/>
      <c r="N159" s="115"/>
      <c r="O159" s="126"/>
    </row>
    <row r="160" spans="2:15" ht="21" customHeight="1" thickBot="1" x14ac:dyDescent="0.35">
      <c r="B160" s="147"/>
      <c r="C160" s="147"/>
      <c r="D160" s="135"/>
      <c r="E160" s="206"/>
      <c r="F160" s="118"/>
      <c r="G160" s="77">
        <v>8</v>
      </c>
      <c r="H160" s="108"/>
      <c r="I160" s="196"/>
      <c r="J160" s="118"/>
      <c r="K160" s="160"/>
      <c r="L160" s="161"/>
      <c r="M160" s="161"/>
      <c r="N160" s="115"/>
      <c r="O160" s="126"/>
    </row>
    <row r="161" spans="2:15" ht="21" customHeight="1" x14ac:dyDescent="0.3">
      <c r="B161" s="145" t="str">
        <f>+LEFT(C161,3)</f>
        <v>4.5</v>
      </c>
      <c r="C161" s="145" t="s">
        <v>79</v>
      </c>
      <c r="D161" s="133" t="s">
        <v>68</v>
      </c>
      <c r="E161" s="119" t="s">
        <v>72</v>
      </c>
      <c r="F161" s="119">
        <v>2</v>
      </c>
      <c r="G161" s="78">
        <v>1</v>
      </c>
      <c r="H161" s="106" t="s">
        <v>73</v>
      </c>
      <c r="I161" s="194" t="s">
        <v>526</v>
      </c>
      <c r="J161" s="116">
        <v>2</v>
      </c>
      <c r="K161" s="160" t="str">
        <f t="shared" si="20"/>
        <v>Deficiencia de control (diseño o ejecución)</v>
      </c>
      <c r="L161" s="161">
        <f t="shared" si="21"/>
        <v>20</v>
      </c>
      <c r="M161" s="161">
        <v>0.98965000000000003</v>
      </c>
      <c r="N161" s="122">
        <f t="shared" si="22"/>
        <v>20.989650000000001</v>
      </c>
      <c r="O161" s="128"/>
    </row>
    <row r="162" spans="2:15" ht="21" customHeight="1" x14ac:dyDescent="0.3">
      <c r="B162" s="146"/>
      <c r="C162" s="146"/>
      <c r="D162" s="134"/>
      <c r="E162" s="120"/>
      <c r="F162" s="120"/>
      <c r="G162" s="72">
        <v>2</v>
      </c>
      <c r="H162" s="107" t="s">
        <v>74</v>
      </c>
      <c r="I162" s="195"/>
      <c r="J162" s="117"/>
      <c r="K162" s="160"/>
      <c r="L162" s="161"/>
      <c r="M162" s="161"/>
      <c r="N162" s="122"/>
      <c r="O162" s="128"/>
    </row>
    <row r="163" spans="2:15" ht="21" customHeight="1" x14ac:dyDescent="0.3">
      <c r="B163" s="146"/>
      <c r="C163" s="146"/>
      <c r="D163" s="134"/>
      <c r="E163" s="120"/>
      <c r="F163" s="120"/>
      <c r="G163" s="72">
        <v>3</v>
      </c>
      <c r="H163" s="91"/>
      <c r="I163" s="195"/>
      <c r="J163" s="117"/>
      <c r="K163" s="160"/>
      <c r="L163" s="161"/>
      <c r="M163" s="161"/>
      <c r="N163" s="122"/>
      <c r="O163" s="128"/>
    </row>
    <row r="164" spans="2:15" ht="21" customHeight="1" x14ac:dyDescent="0.3">
      <c r="B164" s="146"/>
      <c r="C164" s="146"/>
      <c r="D164" s="134"/>
      <c r="E164" s="120"/>
      <c r="F164" s="120"/>
      <c r="G164" s="72">
        <v>4</v>
      </c>
      <c r="H164" s="91"/>
      <c r="I164" s="195"/>
      <c r="J164" s="117"/>
      <c r="K164" s="160"/>
      <c r="L164" s="161"/>
      <c r="M164" s="161"/>
      <c r="N164" s="122"/>
      <c r="O164" s="128"/>
    </row>
    <row r="165" spans="2:15" ht="21" customHeight="1" x14ac:dyDescent="0.3">
      <c r="B165" s="146"/>
      <c r="C165" s="146"/>
      <c r="D165" s="134"/>
      <c r="E165" s="120"/>
      <c r="F165" s="120"/>
      <c r="G165" s="72">
        <v>5</v>
      </c>
      <c r="H165" s="91"/>
      <c r="I165" s="195"/>
      <c r="J165" s="117"/>
      <c r="K165" s="160"/>
      <c r="L165" s="161"/>
      <c r="M165" s="161"/>
      <c r="N165" s="122"/>
      <c r="O165" s="128"/>
    </row>
    <row r="166" spans="2:15" ht="21" customHeight="1" x14ac:dyDescent="0.3">
      <c r="B166" s="146"/>
      <c r="C166" s="146"/>
      <c r="D166" s="134"/>
      <c r="E166" s="120"/>
      <c r="F166" s="120"/>
      <c r="G166" s="72">
        <v>6</v>
      </c>
      <c r="H166" s="91"/>
      <c r="I166" s="195"/>
      <c r="J166" s="117"/>
      <c r="K166" s="160"/>
      <c r="L166" s="161"/>
      <c r="M166" s="161"/>
      <c r="N166" s="122"/>
      <c r="O166" s="128"/>
    </row>
    <row r="167" spans="2:15" ht="21" customHeight="1" x14ac:dyDescent="0.3">
      <c r="B167" s="146"/>
      <c r="C167" s="146"/>
      <c r="D167" s="134"/>
      <c r="E167" s="120"/>
      <c r="F167" s="120"/>
      <c r="G167" s="72">
        <v>7</v>
      </c>
      <c r="H167" s="91"/>
      <c r="I167" s="195"/>
      <c r="J167" s="117"/>
      <c r="K167" s="160"/>
      <c r="L167" s="161"/>
      <c r="M167" s="161"/>
      <c r="N167" s="122"/>
      <c r="O167" s="128"/>
    </row>
    <row r="168" spans="2:15" ht="21" customHeight="1" thickBot="1" x14ac:dyDescent="0.35">
      <c r="B168" s="147"/>
      <c r="C168" s="147"/>
      <c r="D168" s="135"/>
      <c r="E168" s="121"/>
      <c r="F168" s="121"/>
      <c r="G168" s="77">
        <v>8</v>
      </c>
      <c r="H168" s="92"/>
      <c r="I168" s="196"/>
      <c r="J168" s="118"/>
      <c r="K168" s="160"/>
      <c r="L168" s="161"/>
      <c r="M168" s="161"/>
      <c r="N168" s="122"/>
      <c r="O168" s="128"/>
    </row>
    <row r="169" spans="2:15" ht="21" customHeight="1" x14ac:dyDescent="0.3">
      <c r="B169" s="145" t="str">
        <f>+LEFT(C169,3)</f>
        <v>4.6</v>
      </c>
      <c r="C169" s="130" t="s">
        <v>80</v>
      </c>
      <c r="D169" s="133" t="s">
        <v>68</v>
      </c>
      <c r="E169" s="136" t="s">
        <v>81</v>
      </c>
      <c r="F169" s="116">
        <v>2</v>
      </c>
      <c r="G169" s="78">
        <v>1</v>
      </c>
      <c r="H169" s="90" t="s">
        <v>82</v>
      </c>
      <c r="I169" s="136" t="s">
        <v>529</v>
      </c>
      <c r="J169" s="116">
        <v>2</v>
      </c>
      <c r="K169" s="142" t="str">
        <f t="shared" si="20"/>
        <v>Deficiencia de control (diseño o ejecución)</v>
      </c>
      <c r="L169" s="161">
        <f t="shared" si="21"/>
        <v>20</v>
      </c>
      <c r="M169" s="161">
        <v>0.98965199999999998</v>
      </c>
      <c r="N169" s="123">
        <f t="shared" si="22"/>
        <v>20.989652</v>
      </c>
      <c r="O169" s="129"/>
    </row>
    <row r="170" spans="2:15" ht="21" customHeight="1" x14ac:dyDescent="0.3">
      <c r="B170" s="146"/>
      <c r="C170" s="131"/>
      <c r="D170" s="134"/>
      <c r="E170" s="137"/>
      <c r="F170" s="117"/>
      <c r="G170" s="72">
        <v>2</v>
      </c>
      <c r="H170" s="91" t="s">
        <v>83</v>
      </c>
      <c r="I170" s="137"/>
      <c r="J170" s="117"/>
      <c r="K170" s="143"/>
      <c r="L170" s="161"/>
      <c r="M170" s="161"/>
      <c r="N170" s="123"/>
      <c r="O170" s="129"/>
    </row>
    <row r="171" spans="2:15" ht="21" customHeight="1" x14ac:dyDescent="0.3">
      <c r="B171" s="146"/>
      <c r="C171" s="131"/>
      <c r="D171" s="134"/>
      <c r="E171" s="137"/>
      <c r="F171" s="117"/>
      <c r="G171" s="72">
        <v>3</v>
      </c>
      <c r="H171" s="91"/>
      <c r="I171" s="137"/>
      <c r="J171" s="117"/>
      <c r="K171" s="143"/>
      <c r="L171" s="161"/>
      <c r="M171" s="161"/>
      <c r="N171" s="123"/>
      <c r="O171" s="129"/>
    </row>
    <row r="172" spans="2:15" ht="21" customHeight="1" x14ac:dyDescent="0.3">
      <c r="B172" s="146"/>
      <c r="C172" s="131"/>
      <c r="D172" s="134"/>
      <c r="E172" s="137"/>
      <c r="F172" s="117"/>
      <c r="G172" s="72">
        <v>4</v>
      </c>
      <c r="H172" s="91"/>
      <c r="I172" s="137"/>
      <c r="J172" s="117"/>
      <c r="K172" s="143"/>
      <c r="L172" s="161"/>
      <c r="M172" s="161"/>
      <c r="N172" s="123"/>
      <c r="O172" s="129"/>
    </row>
    <row r="173" spans="2:15" ht="21" customHeight="1" x14ac:dyDescent="0.3">
      <c r="B173" s="146"/>
      <c r="C173" s="131"/>
      <c r="D173" s="134"/>
      <c r="E173" s="137"/>
      <c r="F173" s="117"/>
      <c r="G173" s="72">
        <v>5</v>
      </c>
      <c r="H173" s="91"/>
      <c r="I173" s="137"/>
      <c r="J173" s="117"/>
      <c r="K173" s="143"/>
      <c r="L173" s="161"/>
      <c r="M173" s="161"/>
      <c r="N173" s="123"/>
      <c r="O173" s="129"/>
    </row>
    <row r="174" spans="2:15" ht="21" customHeight="1" x14ac:dyDescent="0.3">
      <c r="B174" s="146"/>
      <c r="C174" s="131"/>
      <c r="D174" s="134"/>
      <c r="E174" s="137"/>
      <c r="F174" s="117"/>
      <c r="G174" s="72">
        <v>6</v>
      </c>
      <c r="H174" s="91"/>
      <c r="I174" s="137"/>
      <c r="J174" s="117"/>
      <c r="K174" s="143"/>
      <c r="L174" s="161"/>
      <c r="M174" s="161"/>
      <c r="N174" s="123"/>
      <c r="O174" s="129"/>
    </row>
    <row r="175" spans="2:15" ht="21" customHeight="1" x14ac:dyDescent="0.3">
      <c r="B175" s="146"/>
      <c r="C175" s="131"/>
      <c r="D175" s="134"/>
      <c r="E175" s="137"/>
      <c r="F175" s="117"/>
      <c r="G175" s="72">
        <v>7</v>
      </c>
      <c r="H175" s="91"/>
      <c r="I175" s="137"/>
      <c r="J175" s="117"/>
      <c r="K175" s="143"/>
      <c r="L175" s="161"/>
      <c r="M175" s="161"/>
      <c r="N175" s="123"/>
      <c r="O175" s="129"/>
    </row>
    <row r="176" spans="2:15" ht="21" customHeight="1" x14ac:dyDescent="0.3">
      <c r="B176" s="147"/>
      <c r="C176" s="132"/>
      <c r="D176" s="135"/>
      <c r="E176" s="138"/>
      <c r="F176" s="118"/>
      <c r="G176" s="77">
        <v>8</v>
      </c>
      <c r="H176" s="92"/>
      <c r="I176" s="138"/>
      <c r="J176" s="118"/>
      <c r="K176" s="144"/>
      <c r="L176" s="161"/>
      <c r="M176" s="161"/>
      <c r="N176" s="123"/>
      <c r="O176" s="129"/>
    </row>
    <row r="177" spans="2:15" ht="21" customHeight="1" x14ac:dyDescent="0.3">
      <c r="B177" s="145" t="str">
        <f>+LEFT(C177,3)</f>
        <v>4.7</v>
      </c>
      <c r="C177" s="207" t="s">
        <v>84</v>
      </c>
      <c r="D177" s="133" t="s">
        <v>68</v>
      </c>
      <c r="E177" s="204" t="s">
        <v>85</v>
      </c>
      <c r="F177" s="119">
        <v>2</v>
      </c>
      <c r="G177" s="78">
        <v>1</v>
      </c>
      <c r="H177" s="106" t="s">
        <v>86</v>
      </c>
      <c r="I177" s="194" t="s">
        <v>530</v>
      </c>
      <c r="J177" s="116">
        <v>2</v>
      </c>
      <c r="K177" s="183" t="str">
        <f t="shared" si="20"/>
        <v>Deficiencia de control (diseño o ejecución)</v>
      </c>
      <c r="L177" s="161">
        <f t="shared" si="21"/>
        <v>20</v>
      </c>
      <c r="M177" s="161">
        <v>1.8962300000000001</v>
      </c>
      <c r="N177" s="115">
        <f t="shared" si="22"/>
        <v>21.896229999999999</v>
      </c>
      <c r="O177" s="126"/>
    </row>
    <row r="178" spans="2:15" ht="21" customHeight="1" x14ac:dyDescent="0.3">
      <c r="B178" s="146"/>
      <c r="C178" s="208"/>
      <c r="D178" s="134"/>
      <c r="E178" s="205"/>
      <c r="F178" s="120"/>
      <c r="G178" s="72">
        <v>2</v>
      </c>
      <c r="H178" s="91"/>
      <c r="I178" s="195"/>
      <c r="J178" s="117"/>
      <c r="K178" s="160"/>
      <c r="L178" s="161"/>
      <c r="M178" s="161"/>
      <c r="N178" s="115"/>
      <c r="O178" s="126"/>
    </row>
    <row r="179" spans="2:15" ht="21" customHeight="1" x14ac:dyDescent="0.3">
      <c r="B179" s="146"/>
      <c r="C179" s="208"/>
      <c r="D179" s="134"/>
      <c r="E179" s="205"/>
      <c r="F179" s="120"/>
      <c r="G179" s="72">
        <v>3</v>
      </c>
      <c r="H179" s="91"/>
      <c r="I179" s="195"/>
      <c r="J179" s="117"/>
      <c r="K179" s="160"/>
      <c r="L179" s="161"/>
      <c r="M179" s="161"/>
      <c r="N179" s="115"/>
      <c r="O179" s="126"/>
    </row>
    <row r="180" spans="2:15" ht="21" customHeight="1" x14ac:dyDescent="0.3">
      <c r="B180" s="146"/>
      <c r="C180" s="208"/>
      <c r="D180" s="134"/>
      <c r="E180" s="205"/>
      <c r="F180" s="120"/>
      <c r="G180" s="72">
        <v>4</v>
      </c>
      <c r="H180" s="91"/>
      <c r="I180" s="195"/>
      <c r="J180" s="117"/>
      <c r="K180" s="160"/>
      <c r="L180" s="161"/>
      <c r="M180" s="161"/>
      <c r="N180" s="115"/>
      <c r="O180" s="126"/>
    </row>
    <row r="181" spans="2:15" ht="21" customHeight="1" x14ac:dyDescent="0.3">
      <c r="B181" s="146"/>
      <c r="C181" s="208"/>
      <c r="D181" s="134"/>
      <c r="E181" s="205"/>
      <c r="F181" s="120"/>
      <c r="G181" s="72">
        <v>5</v>
      </c>
      <c r="H181" s="91"/>
      <c r="I181" s="195"/>
      <c r="J181" s="117"/>
      <c r="K181" s="160"/>
      <c r="L181" s="161"/>
      <c r="M181" s="161"/>
      <c r="N181" s="115"/>
      <c r="O181" s="126"/>
    </row>
    <row r="182" spans="2:15" ht="21" customHeight="1" x14ac:dyDescent="0.3">
      <c r="B182" s="146"/>
      <c r="C182" s="208"/>
      <c r="D182" s="134"/>
      <c r="E182" s="205"/>
      <c r="F182" s="120"/>
      <c r="G182" s="72">
        <v>6</v>
      </c>
      <c r="H182" s="91"/>
      <c r="I182" s="195"/>
      <c r="J182" s="117"/>
      <c r="K182" s="160"/>
      <c r="L182" s="161"/>
      <c r="M182" s="161"/>
      <c r="N182" s="115"/>
      <c r="O182" s="126"/>
    </row>
    <row r="183" spans="2:15" ht="21" customHeight="1" x14ac:dyDescent="0.3">
      <c r="B183" s="146"/>
      <c r="C183" s="208"/>
      <c r="D183" s="134"/>
      <c r="E183" s="205"/>
      <c r="F183" s="120"/>
      <c r="G183" s="72">
        <v>7</v>
      </c>
      <c r="H183" s="91"/>
      <c r="I183" s="195"/>
      <c r="J183" s="117"/>
      <c r="K183" s="160"/>
      <c r="L183" s="161"/>
      <c r="M183" s="161"/>
      <c r="N183" s="115"/>
      <c r="O183" s="126"/>
    </row>
    <row r="184" spans="2:15" ht="21" customHeight="1" x14ac:dyDescent="0.3">
      <c r="B184" s="147"/>
      <c r="C184" s="209"/>
      <c r="D184" s="135"/>
      <c r="E184" s="206"/>
      <c r="F184" s="121"/>
      <c r="G184" s="77">
        <v>8</v>
      </c>
      <c r="H184" s="92"/>
      <c r="I184" s="196"/>
      <c r="J184" s="118"/>
      <c r="K184" s="160"/>
      <c r="L184" s="161"/>
      <c r="M184" s="161"/>
      <c r="N184" s="115"/>
      <c r="O184" s="126"/>
    </row>
    <row r="185" spans="2:15" ht="34.5" customHeight="1" x14ac:dyDescent="0.3">
      <c r="B185" s="164"/>
      <c r="C185" s="151" t="s">
        <v>87</v>
      </c>
      <c r="D185" s="153" t="s">
        <v>37</v>
      </c>
      <c r="E185" s="210" t="s">
        <v>5</v>
      </c>
      <c r="F185" s="156" t="s">
        <v>6</v>
      </c>
      <c r="G185" s="197" t="s">
        <v>7</v>
      </c>
      <c r="H185" s="198"/>
      <c r="I185" s="199"/>
      <c r="J185" s="156" t="s">
        <v>8</v>
      </c>
      <c r="K185" s="180" t="s">
        <v>38</v>
      </c>
      <c r="L185" s="162"/>
      <c r="M185" s="162"/>
      <c r="N185" s="124"/>
      <c r="O185" s="127"/>
    </row>
    <row r="186" spans="2:15" ht="57" customHeight="1" x14ac:dyDescent="0.3">
      <c r="B186" s="165"/>
      <c r="C186" s="152"/>
      <c r="D186" s="154"/>
      <c r="E186" s="211"/>
      <c r="F186" s="156"/>
      <c r="G186" s="158" t="s">
        <v>10</v>
      </c>
      <c r="H186" s="212" t="s">
        <v>11</v>
      </c>
      <c r="I186" s="200" t="s">
        <v>12</v>
      </c>
      <c r="J186" s="156"/>
      <c r="K186" s="180"/>
      <c r="L186" s="162"/>
      <c r="M186" s="162"/>
      <c r="N186" s="124"/>
      <c r="O186" s="127"/>
    </row>
    <row r="187" spans="2:15" ht="24" customHeight="1" thickBot="1" x14ac:dyDescent="0.35">
      <c r="B187" s="165"/>
      <c r="C187" s="152"/>
      <c r="D187" s="155"/>
      <c r="E187" s="201"/>
      <c r="F187" s="157"/>
      <c r="G187" s="159"/>
      <c r="H187" s="200"/>
      <c r="I187" s="201"/>
      <c r="J187" s="157"/>
      <c r="K187" s="181"/>
      <c r="L187" s="162"/>
      <c r="M187" s="162"/>
      <c r="N187" s="124"/>
      <c r="O187" s="127"/>
    </row>
    <row r="188" spans="2:15" ht="14" x14ac:dyDescent="0.3">
      <c r="B188" s="145" t="str">
        <f>+LEFT(C188,3)</f>
        <v>5.1</v>
      </c>
      <c r="C188" s="145" t="s">
        <v>88</v>
      </c>
      <c r="D188" s="133" t="s">
        <v>89</v>
      </c>
      <c r="E188" s="204" t="s">
        <v>531</v>
      </c>
      <c r="F188" s="119">
        <v>2</v>
      </c>
      <c r="G188" s="78">
        <v>1</v>
      </c>
      <c r="H188" s="106" t="s">
        <v>90</v>
      </c>
      <c r="I188" s="136" t="s">
        <v>91</v>
      </c>
      <c r="J188" s="116">
        <v>2</v>
      </c>
      <c r="K188" s="160" t="str">
        <f t="shared" ref="K188:K228" si="23">+IF(OR(ISBLANK(F188),ISBLANK(J188)),"",IF(OR(AND(F188=1,J188=1),AND(F188=1,J188=2),AND(F188=1,J188=3)),"Deficiencia de control mayor (diseño y ejecución)",IF(OR(AND(F188=2,J188=2),AND(F188=3,J188=1),AND(F188=3,J188=2),AND(F188=2,J188=1)),"Deficiencia de control (diseño o ejecución)",IF(AND(F188=2,J188=3),"Oportunidad de mejora","Mantenimiento del control"))))</f>
        <v>Deficiencia de control (diseño o ejecución)</v>
      </c>
      <c r="L188" s="161">
        <f t="shared" ref="L188:L228" si="24">+IF(K188="",0,IF(K188="Deficiencia de control mayor (diseño y ejecución)",4,IF(K188="Deficiencia de control (diseño o ejecución)",20,IF(K188="Oportunidad de mejora",40,60))))</f>
        <v>20</v>
      </c>
      <c r="M188" s="161">
        <v>1.1896</v>
      </c>
      <c r="N188" s="115">
        <f t="shared" ref="N188:N228" si="25">+L188+M188</f>
        <v>21.189599999999999</v>
      </c>
      <c r="O188" s="126"/>
    </row>
    <row r="189" spans="2:15" ht="14" x14ac:dyDescent="0.3">
      <c r="B189" s="146"/>
      <c r="C189" s="146"/>
      <c r="D189" s="134"/>
      <c r="E189" s="120"/>
      <c r="F189" s="120"/>
      <c r="G189" s="72">
        <v>2</v>
      </c>
      <c r="H189" s="91" t="s">
        <v>92</v>
      </c>
      <c r="I189" s="137"/>
      <c r="J189" s="117"/>
      <c r="K189" s="160"/>
      <c r="L189" s="161"/>
      <c r="M189" s="161"/>
      <c r="N189" s="115"/>
      <c r="O189" s="126"/>
    </row>
    <row r="190" spans="2:15" ht="14" x14ac:dyDescent="0.3">
      <c r="B190" s="146"/>
      <c r="C190" s="146"/>
      <c r="D190" s="134"/>
      <c r="E190" s="120"/>
      <c r="F190" s="120"/>
      <c r="G190" s="72">
        <v>3</v>
      </c>
      <c r="H190" s="91"/>
      <c r="I190" s="137"/>
      <c r="J190" s="117"/>
      <c r="K190" s="160"/>
      <c r="L190" s="161"/>
      <c r="M190" s="161"/>
      <c r="N190" s="115"/>
      <c r="O190" s="126"/>
    </row>
    <row r="191" spans="2:15" ht="14" x14ac:dyDescent="0.3">
      <c r="B191" s="146"/>
      <c r="C191" s="146"/>
      <c r="D191" s="134"/>
      <c r="E191" s="120"/>
      <c r="F191" s="120"/>
      <c r="G191" s="72">
        <v>4</v>
      </c>
      <c r="H191" s="91"/>
      <c r="I191" s="137"/>
      <c r="J191" s="117"/>
      <c r="K191" s="160"/>
      <c r="L191" s="161"/>
      <c r="M191" s="161"/>
      <c r="N191" s="115"/>
      <c r="O191" s="126"/>
    </row>
    <row r="192" spans="2:15" ht="14" x14ac:dyDescent="0.3">
      <c r="B192" s="146"/>
      <c r="C192" s="146"/>
      <c r="D192" s="134"/>
      <c r="E192" s="120"/>
      <c r="F192" s="120"/>
      <c r="G192" s="72">
        <v>5</v>
      </c>
      <c r="H192" s="91"/>
      <c r="I192" s="137"/>
      <c r="J192" s="117"/>
      <c r="K192" s="160"/>
      <c r="L192" s="161"/>
      <c r="M192" s="161"/>
      <c r="N192" s="115"/>
      <c r="O192" s="126"/>
    </row>
    <row r="193" spans="2:15" ht="14" x14ac:dyDescent="0.3">
      <c r="B193" s="146"/>
      <c r="C193" s="146"/>
      <c r="D193" s="134"/>
      <c r="E193" s="120"/>
      <c r="F193" s="120"/>
      <c r="G193" s="72">
        <v>6</v>
      </c>
      <c r="H193" s="91"/>
      <c r="I193" s="137"/>
      <c r="J193" s="117"/>
      <c r="K193" s="160"/>
      <c r="L193" s="161"/>
      <c r="M193" s="161"/>
      <c r="N193" s="115"/>
      <c r="O193" s="126"/>
    </row>
    <row r="194" spans="2:15" ht="14" x14ac:dyDescent="0.3">
      <c r="B194" s="146"/>
      <c r="C194" s="146"/>
      <c r="D194" s="134"/>
      <c r="E194" s="120"/>
      <c r="F194" s="120"/>
      <c r="G194" s="72">
        <v>7</v>
      </c>
      <c r="H194" s="91"/>
      <c r="I194" s="137"/>
      <c r="J194" s="117"/>
      <c r="K194" s="160"/>
      <c r="L194" s="161"/>
      <c r="M194" s="161"/>
      <c r="N194" s="115"/>
      <c r="O194" s="126"/>
    </row>
    <row r="195" spans="2:15" ht="14" x14ac:dyDescent="0.3">
      <c r="B195" s="147"/>
      <c r="C195" s="147"/>
      <c r="D195" s="135"/>
      <c r="E195" s="121"/>
      <c r="F195" s="121"/>
      <c r="G195" s="77">
        <v>8</v>
      </c>
      <c r="H195" s="92"/>
      <c r="I195" s="138"/>
      <c r="J195" s="118"/>
      <c r="K195" s="160"/>
      <c r="L195" s="161"/>
      <c r="M195" s="161"/>
      <c r="N195" s="115"/>
      <c r="O195" s="126"/>
    </row>
    <row r="196" spans="2:15" ht="14" x14ac:dyDescent="0.3">
      <c r="B196" s="145" t="str">
        <f>+LEFT(C196,3)</f>
        <v>5.2</v>
      </c>
      <c r="C196" s="145" t="s">
        <v>93</v>
      </c>
      <c r="D196" s="133" t="s">
        <v>94</v>
      </c>
      <c r="E196" s="116" t="s">
        <v>95</v>
      </c>
      <c r="F196" s="116">
        <v>3</v>
      </c>
      <c r="G196" s="78">
        <v>1</v>
      </c>
      <c r="H196" s="106" t="s">
        <v>96</v>
      </c>
      <c r="I196" s="136" t="s">
        <v>97</v>
      </c>
      <c r="J196" s="116">
        <v>3</v>
      </c>
      <c r="K196" s="160" t="str">
        <f t="shared" si="23"/>
        <v>Mantenimiento del control</v>
      </c>
      <c r="L196" s="161">
        <f t="shared" si="24"/>
        <v>60</v>
      </c>
      <c r="M196" s="161">
        <v>1.28965</v>
      </c>
      <c r="N196" s="115">
        <f t="shared" si="25"/>
        <v>61.289650000000002</v>
      </c>
      <c r="O196" s="126"/>
    </row>
    <row r="197" spans="2:15" ht="14" x14ac:dyDescent="0.3">
      <c r="B197" s="146"/>
      <c r="C197" s="146"/>
      <c r="D197" s="134"/>
      <c r="E197" s="117"/>
      <c r="F197" s="117"/>
      <c r="G197" s="72">
        <v>2</v>
      </c>
      <c r="H197" s="107" t="s">
        <v>98</v>
      </c>
      <c r="I197" s="137"/>
      <c r="J197" s="117"/>
      <c r="K197" s="160"/>
      <c r="L197" s="161"/>
      <c r="M197" s="161"/>
      <c r="N197" s="115"/>
      <c r="O197" s="126"/>
    </row>
    <row r="198" spans="2:15" ht="14" x14ac:dyDescent="0.3">
      <c r="B198" s="146"/>
      <c r="C198" s="146"/>
      <c r="D198" s="134"/>
      <c r="E198" s="117"/>
      <c r="F198" s="117"/>
      <c r="G198" s="72">
        <v>3</v>
      </c>
      <c r="H198" s="91"/>
      <c r="I198" s="137"/>
      <c r="J198" s="117"/>
      <c r="K198" s="160"/>
      <c r="L198" s="161"/>
      <c r="M198" s="161"/>
      <c r="N198" s="115"/>
      <c r="O198" s="126"/>
    </row>
    <row r="199" spans="2:15" ht="14" x14ac:dyDescent="0.3">
      <c r="B199" s="146"/>
      <c r="C199" s="146"/>
      <c r="D199" s="134"/>
      <c r="E199" s="117"/>
      <c r="F199" s="117"/>
      <c r="G199" s="72">
        <v>4</v>
      </c>
      <c r="H199" s="91"/>
      <c r="I199" s="137"/>
      <c r="J199" s="117"/>
      <c r="K199" s="160"/>
      <c r="L199" s="161"/>
      <c r="M199" s="161"/>
      <c r="N199" s="115"/>
      <c r="O199" s="126"/>
    </row>
    <row r="200" spans="2:15" ht="14" x14ac:dyDescent="0.3">
      <c r="B200" s="146"/>
      <c r="C200" s="146"/>
      <c r="D200" s="134"/>
      <c r="E200" s="117"/>
      <c r="F200" s="117"/>
      <c r="G200" s="72">
        <v>5</v>
      </c>
      <c r="H200" s="91"/>
      <c r="I200" s="137"/>
      <c r="J200" s="117"/>
      <c r="K200" s="160"/>
      <c r="L200" s="161"/>
      <c r="M200" s="161"/>
      <c r="N200" s="115"/>
      <c r="O200" s="126"/>
    </row>
    <row r="201" spans="2:15" ht="14" x14ac:dyDescent="0.3">
      <c r="B201" s="146"/>
      <c r="C201" s="146"/>
      <c r="D201" s="134"/>
      <c r="E201" s="117"/>
      <c r="F201" s="117"/>
      <c r="G201" s="72">
        <v>6</v>
      </c>
      <c r="H201" s="91"/>
      <c r="I201" s="137"/>
      <c r="J201" s="117"/>
      <c r="K201" s="160"/>
      <c r="L201" s="161"/>
      <c r="M201" s="161"/>
      <c r="N201" s="115"/>
      <c r="O201" s="126"/>
    </row>
    <row r="202" spans="2:15" ht="14" x14ac:dyDescent="0.3">
      <c r="B202" s="146"/>
      <c r="C202" s="146"/>
      <c r="D202" s="134"/>
      <c r="E202" s="117"/>
      <c r="F202" s="117"/>
      <c r="G202" s="72">
        <v>7</v>
      </c>
      <c r="H202" s="91"/>
      <c r="I202" s="137"/>
      <c r="J202" s="117"/>
      <c r="K202" s="160"/>
      <c r="L202" s="161"/>
      <c r="M202" s="161"/>
      <c r="N202" s="115"/>
      <c r="O202" s="126"/>
    </row>
    <row r="203" spans="2:15" ht="14" x14ac:dyDescent="0.3">
      <c r="B203" s="147"/>
      <c r="C203" s="147"/>
      <c r="D203" s="135"/>
      <c r="E203" s="118"/>
      <c r="F203" s="118"/>
      <c r="G203" s="77">
        <v>8</v>
      </c>
      <c r="H203" s="92"/>
      <c r="I203" s="138"/>
      <c r="J203" s="118"/>
      <c r="K203" s="160"/>
      <c r="L203" s="161"/>
      <c r="M203" s="161"/>
      <c r="N203" s="115"/>
      <c r="O203" s="126"/>
    </row>
    <row r="204" spans="2:15" ht="14" x14ac:dyDescent="0.3">
      <c r="B204" s="145" t="str">
        <f>+LEFT(C204,3)</f>
        <v>5.3</v>
      </c>
      <c r="C204" s="145" t="s">
        <v>99</v>
      </c>
      <c r="D204" s="133" t="s">
        <v>100</v>
      </c>
      <c r="E204" s="116" t="s">
        <v>101</v>
      </c>
      <c r="F204" s="116">
        <v>3</v>
      </c>
      <c r="G204" s="78">
        <v>1</v>
      </c>
      <c r="H204" s="106" t="s">
        <v>102</v>
      </c>
      <c r="I204" s="136" t="s">
        <v>103</v>
      </c>
      <c r="J204" s="116">
        <v>3</v>
      </c>
      <c r="K204" s="160" t="str">
        <f t="shared" si="23"/>
        <v>Mantenimiento del control</v>
      </c>
      <c r="L204" s="161">
        <f t="shared" si="24"/>
        <v>60</v>
      </c>
      <c r="M204" s="161">
        <v>1.3896299999999999</v>
      </c>
      <c r="N204" s="115">
        <f t="shared" si="25"/>
        <v>61.389629999999997</v>
      </c>
      <c r="O204" s="126"/>
    </row>
    <row r="205" spans="2:15" ht="14" x14ac:dyDescent="0.3">
      <c r="B205" s="146"/>
      <c r="C205" s="146"/>
      <c r="D205" s="134"/>
      <c r="E205" s="117"/>
      <c r="F205" s="117"/>
      <c r="G205" s="72">
        <v>2</v>
      </c>
      <c r="H205" s="107" t="s">
        <v>104</v>
      </c>
      <c r="I205" s="137"/>
      <c r="J205" s="117"/>
      <c r="K205" s="160"/>
      <c r="L205" s="161"/>
      <c r="M205" s="161"/>
      <c r="N205" s="115"/>
      <c r="O205" s="126"/>
    </row>
    <row r="206" spans="2:15" ht="14" x14ac:dyDescent="0.3">
      <c r="B206" s="146"/>
      <c r="C206" s="146"/>
      <c r="D206" s="134"/>
      <c r="E206" s="117"/>
      <c r="F206" s="117"/>
      <c r="G206" s="72">
        <v>3</v>
      </c>
      <c r="H206" s="91"/>
      <c r="I206" s="137"/>
      <c r="J206" s="117"/>
      <c r="K206" s="160"/>
      <c r="L206" s="161"/>
      <c r="M206" s="161"/>
      <c r="N206" s="115"/>
      <c r="O206" s="126"/>
    </row>
    <row r="207" spans="2:15" ht="14" x14ac:dyDescent="0.3">
      <c r="B207" s="146"/>
      <c r="C207" s="146"/>
      <c r="D207" s="134"/>
      <c r="E207" s="117"/>
      <c r="F207" s="117"/>
      <c r="G207" s="72">
        <v>4</v>
      </c>
      <c r="H207" s="91"/>
      <c r="I207" s="137"/>
      <c r="J207" s="117"/>
      <c r="K207" s="160"/>
      <c r="L207" s="161"/>
      <c r="M207" s="161"/>
      <c r="N207" s="115"/>
      <c r="O207" s="126"/>
    </row>
    <row r="208" spans="2:15" ht="14" x14ac:dyDescent="0.3">
      <c r="B208" s="146"/>
      <c r="C208" s="146"/>
      <c r="D208" s="134"/>
      <c r="E208" s="117"/>
      <c r="F208" s="117"/>
      <c r="G208" s="72">
        <v>5</v>
      </c>
      <c r="H208" s="91"/>
      <c r="I208" s="137"/>
      <c r="J208" s="117"/>
      <c r="K208" s="160"/>
      <c r="L208" s="161"/>
      <c r="M208" s="161"/>
      <c r="N208" s="115"/>
      <c r="O208" s="126"/>
    </row>
    <row r="209" spans="2:15" ht="14" x14ac:dyDescent="0.3">
      <c r="B209" s="146"/>
      <c r="C209" s="146"/>
      <c r="D209" s="134"/>
      <c r="E209" s="117"/>
      <c r="F209" s="117"/>
      <c r="G209" s="72">
        <v>6</v>
      </c>
      <c r="H209" s="91"/>
      <c r="I209" s="137"/>
      <c r="J209" s="117"/>
      <c r="K209" s="160"/>
      <c r="L209" s="161"/>
      <c r="M209" s="161"/>
      <c r="N209" s="115"/>
      <c r="O209" s="126"/>
    </row>
    <row r="210" spans="2:15" ht="14" x14ac:dyDescent="0.3">
      <c r="B210" s="146"/>
      <c r="C210" s="146"/>
      <c r="D210" s="134"/>
      <c r="E210" s="117"/>
      <c r="F210" s="117"/>
      <c r="G210" s="72">
        <v>7</v>
      </c>
      <c r="H210" s="91"/>
      <c r="I210" s="137"/>
      <c r="J210" s="117"/>
      <c r="K210" s="160"/>
      <c r="L210" s="161"/>
      <c r="M210" s="161"/>
      <c r="N210" s="115"/>
      <c r="O210" s="126"/>
    </row>
    <row r="211" spans="2:15" ht="14" x14ac:dyDescent="0.3">
      <c r="B211" s="147"/>
      <c r="C211" s="147"/>
      <c r="D211" s="135"/>
      <c r="E211" s="118"/>
      <c r="F211" s="118"/>
      <c r="G211" s="77">
        <v>8</v>
      </c>
      <c r="H211" s="92"/>
      <c r="I211" s="138"/>
      <c r="J211" s="118"/>
      <c r="K211" s="160"/>
      <c r="L211" s="161"/>
      <c r="M211" s="161"/>
      <c r="N211" s="115"/>
      <c r="O211" s="126"/>
    </row>
    <row r="212" spans="2:15" ht="20.25" customHeight="1" x14ac:dyDescent="0.3">
      <c r="B212" s="145" t="str">
        <f>+LEFT(C212,3)</f>
        <v>5.4</v>
      </c>
      <c r="C212" s="145" t="s">
        <v>105</v>
      </c>
      <c r="D212" s="133" t="s">
        <v>106</v>
      </c>
      <c r="E212" s="119" t="s">
        <v>532</v>
      </c>
      <c r="F212" s="119">
        <v>3</v>
      </c>
      <c r="G212" s="78">
        <v>1</v>
      </c>
      <c r="H212" s="106" t="s">
        <v>107</v>
      </c>
      <c r="I212" s="136" t="s">
        <v>108</v>
      </c>
      <c r="J212" s="116">
        <v>3</v>
      </c>
      <c r="K212" s="160" t="str">
        <f t="shared" si="23"/>
        <v>Mantenimiento del control</v>
      </c>
      <c r="L212" s="161">
        <f t="shared" si="24"/>
        <v>60</v>
      </c>
      <c r="M212" s="161">
        <v>1.48963</v>
      </c>
      <c r="N212" s="115">
        <f t="shared" si="25"/>
        <v>61.489629999999998</v>
      </c>
      <c r="O212" s="126"/>
    </row>
    <row r="213" spans="2:15" ht="20.25" customHeight="1" x14ac:dyDescent="0.3">
      <c r="B213" s="146"/>
      <c r="C213" s="146"/>
      <c r="D213" s="134"/>
      <c r="E213" s="120"/>
      <c r="F213" s="120"/>
      <c r="G213" s="72">
        <v>2</v>
      </c>
      <c r="H213" s="107" t="s">
        <v>533</v>
      </c>
      <c r="I213" s="137"/>
      <c r="J213" s="117"/>
      <c r="K213" s="160"/>
      <c r="L213" s="161"/>
      <c r="M213" s="161"/>
      <c r="N213" s="115"/>
      <c r="O213" s="126"/>
    </row>
    <row r="214" spans="2:15" ht="20.25" customHeight="1" x14ac:dyDescent="0.3">
      <c r="B214" s="146"/>
      <c r="C214" s="146"/>
      <c r="D214" s="134"/>
      <c r="E214" s="120"/>
      <c r="F214" s="120"/>
      <c r="G214" s="72">
        <v>3</v>
      </c>
      <c r="H214" s="91"/>
      <c r="I214" s="137"/>
      <c r="J214" s="117"/>
      <c r="K214" s="160"/>
      <c r="L214" s="161"/>
      <c r="M214" s="161"/>
      <c r="N214" s="115"/>
      <c r="O214" s="126"/>
    </row>
    <row r="215" spans="2:15" ht="20.25" customHeight="1" x14ac:dyDescent="0.3">
      <c r="B215" s="146"/>
      <c r="C215" s="146"/>
      <c r="D215" s="134"/>
      <c r="E215" s="120"/>
      <c r="F215" s="120"/>
      <c r="G215" s="72">
        <v>4</v>
      </c>
      <c r="H215" s="91"/>
      <c r="I215" s="137"/>
      <c r="J215" s="117"/>
      <c r="K215" s="160"/>
      <c r="L215" s="161"/>
      <c r="M215" s="161"/>
      <c r="N215" s="115"/>
      <c r="O215" s="126"/>
    </row>
    <row r="216" spans="2:15" ht="20.25" customHeight="1" x14ac:dyDescent="0.3">
      <c r="B216" s="146"/>
      <c r="C216" s="146"/>
      <c r="D216" s="134"/>
      <c r="E216" s="120"/>
      <c r="F216" s="120"/>
      <c r="G216" s="72">
        <v>5</v>
      </c>
      <c r="H216" s="91"/>
      <c r="I216" s="137"/>
      <c r="J216" s="117"/>
      <c r="K216" s="160"/>
      <c r="L216" s="161"/>
      <c r="M216" s="161"/>
      <c r="N216" s="115"/>
      <c r="O216" s="126"/>
    </row>
    <row r="217" spans="2:15" ht="20.25" customHeight="1" x14ac:dyDescent="0.3">
      <c r="B217" s="146"/>
      <c r="C217" s="146"/>
      <c r="D217" s="134"/>
      <c r="E217" s="120"/>
      <c r="F217" s="120"/>
      <c r="G217" s="72">
        <v>6</v>
      </c>
      <c r="H217" s="91"/>
      <c r="I217" s="137"/>
      <c r="J217" s="117"/>
      <c r="K217" s="160"/>
      <c r="L217" s="161"/>
      <c r="M217" s="161"/>
      <c r="N217" s="115"/>
      <c r="O217" s="126"/>
    </row>
    <row r="218" spans="2:15" ht="37.5" customHeight="1" x14ac:dyDescent="0.3">
      <c r="B218" s="146"/>
      <c r="C218" s="146"/>
      <c r="D218" s="134"/>
      <c r="E218" s="120"/>
      <c r="F218" s="120"/>
      <c r="G218" s="72">
        <v>7</v>
      </c>
      <c r="H218" s="91"/>
      <c r="I218" s="137"/>
      <c r="J218" s="117"/>
      <c r="K218" s="160"/>
      <c r="L218" s="161"/>
      <c r="M218" s="161"/>
      <c r="N218" s="115"/>
      <c r="O218" s="126"/>
    </row>
    <row r="219" spans="2:15" ht="23.25" customHeight="1" x14ac:dyDescent="0.3">
      <c r="B219" s="147"/>
      <c r="C219" s="147"/>
      <c r="D219" s="135"/>
      <c r="E219" s="121"/>
      <c r="F219" s="121"/>
      <c r="G219" s="77">
        <v>8</v>
      </c>
      <c r="H219" s="92"/>
      <c r="I219" s="138"/>
      <c r="J219" s="118"/>
      <c r="K219" s="160"/>
      <c r="L219" s="161"/>
      <c r="M219" s="161"/>
      <c r="N219" s="115"/>
      <c r="O219" s="126"/>
    </row>
    <row r="220" spans="2:15" ht="20.25" customHeight="1" x14ac:dyDescent="0.3">
      <c r="B220" s="145" t="str">
        <f>+LEFT(C220,3)</f>
        <v>5.5</v>
      </c>
      <c r="C220" s="145" t="s">
        <v>109</v>
      </c>
      <c r="D220" s="133" t="s">
        <v>110</v>
      </c>
      <c r="E220" s="116" t="s">
        <v>111</v>
      </c>
      <c r="F220" s="116">
        <v>3</v>
      </c>
      <c r="G220" s="78">
        <v>1</v>
      </c>
      <c r="H220" s="106" t="s">
        <v>112</v>
      </c>
      <c r="I220" s="194" t="s">
        <v>113</v>
      </c>
      <c r="J220" s="116">
        <v>3</v>
      </c>
      <c r="K220" s="160" t="str">
        <f t="shared" si="23"/>
        <v>Mantenimiento del control</v>
      </c>
      <c r="L220" s="161">
        <f t="shared" si="24"/>
        <v>60</v>
      </c>
      <c r="M220" s="161">
        <v>1.58965</v>
      </c>
      <c r="N220" s="115">
        <f t="shared" si="25"/>
        <v>61.589649999999999</v>
      </c>
      <c r="O220" s="126"/>
    </row>
    <row r="221" spans="2:15" ht="20.25" customHeight="1" x14ac:dyDescent="0.3">
      <c r="B221" s="146"/>
      <c r="C221" s="146"/>
      <c r="D221" s="134"/>
      <c r="E221" s="117"/>
      <c r="F221" s="117"/>
      <c r="G221" s="72">
        <v>2</v>
      </c>
      <c r="H221" s="107" t="s">
        <v>534</v>
      </c>
      <c r="I221" s="195"/>
      <c r="J221" s="117"/>
      <c r="K221" s="160"/>
      <c r="L221" s="161"/>
      <c r="M221" s="161"/>
      <c r="N221" s="115"/>
      <c r="O221" s="126"/>
    </row>
    <row r="222" spans="2:15" ht="20.25" customHeight="1" x14ac:dyDescent="0.3">
      <c r="B222" s="146"/>
      <c r="C222" s="146"/>
      <c r="D222" s="134"/>
      <c r="E222" s="117"/>
      <c r="F222" s="117"/>
      <c r="G222" s="72">
        <v>3</v>
      </c>
      <c r="H222" s="107"/>
      <c r="I222" s="195"/>
      <c r="J222" s="117"/>
      <c r="K222" s="160"/>
      <c r="L222" s="161"/>
      <c r="M222" s="161"/>
      <c r="N222" s="115"/>
      <c r="O222" s="126"/>
    </row>
    <row r="223" spans="2:15" ht="20.25" customHeight="1" x14ac:dyDescent="0.3">
      <c r="B223" s="146"/>
      <c r="C223" s="146"/>
      <c r="D223" s="134"/>
      <c r="E223" s="117"/>
      <c r="F223" s="117"/>
      <c r="G223" s="72">
        <v>4</v>
      </c>
      <c r="H223" s="107"/>
      <c r="I223" s="195"/>
      <c r="J223" s="117"/>
      <c r="K223" s="160"/>
      <c r="L223" s="161"/>
      <c r="M223" s="161"/>
      <c r="N223" s="115"/>
      <c r="O223" s="126"/>
    </row>
    <row r="224" spans="2:15" ht="20.25" customHeight="1" x14ac:dyDescent="0.3">
      <c r="B224" s="146"/>
      <c r="C224" s="146"/>
      <c r="D224" s="134"/>
      <c r="E224" s="117"/>
      <c r="F224" s="117"/>
      <c r="G224" s="72">
        <v>5</v>
      </c>
      <c r="H224" s="107"/>
      <c r="I224" s="195"/>
      <c r="J224" s="117"/>
      <c r="K224" s="160"/>
      <c r="L224" s="161"/>
      <c r="M224" s="161"/>
      <c r="N224" s="115"/>
      <c r="O224" s="126"/>
    </row>
    <row r="225" spans="2:15" ht="20.25" customHeight="1" x14ac:dyDescent="0.3">
      <c r="B225" s="146"/>
      <c r="C225" s="146"/>
      <c r="D225" s="134"/>
      <c r="E225" s="117"/>
      <c r="F225" s="117"/>
      <c r="G225" s="72">
        <v>6</v>
      </c>
      <c r="H225" s="107"/>
      <c r="I225" s="195"/>
      <c r="J225" s="117"/>
      <c r="K225" s="160"/>
      <c r="L225" s="161"/>
      <c r="M225" s="161"/>
      <c r="N225" s="115"/>
      <c r="O225" s="126"/>
    </row>
    <row r="226" spans="2:15" ht="20.25" customHeight="1" x14ac:dyDescent="0.3">
      <c r="B226" s="146"/>
      <c r="C226" s="146"/>
      <c r="D226" s="134"/>
      <c r="E226" s="117"/>
      <c r="F226" s="117"/>
      <c r="G226" s="72">
        <v>7</v>
      </c>
      <c r="H226" s="107"/>
      <c r="I226" s="195"/>
      <c r="J226" s="117"/>
      <c r="K226" s="160"/>
      <c r="L226" s="161"/>
      <c r="M226" s="161"/>
      <c r="N226" s="115"/>
      <c r="O226" s="126"/>
    </row>
    <row r="227" spans="2:15" ht="20.25" customHeight="1" x14ac:dyDescent="0.3">
      <c r="B227" s="147"/>
      <c r="C227" s="147"/>
      <c r="D227" s="135"/>
      <c r="E227" s="118"/>
      <c r="F227" s="118"/>
      <c r="G227" s="77">
        <v>8</v>
      </c>
      <c r="H227" s="108"/>
      <c r="I227" s="196"/>
      <c r="J227" s="118"/>
      <c r="K227" s="160"/>
      <c r="L227" s="161"/>
      <c r="M227" s="161"/>
      <c r="N227" s="115"/>
      <c r="O227" s="126"/>
    </row>
    <row r="228" spans="2:15" ht="26.25" customHeight="1" x14ac:dyDescent="0.3">
      <c r="B228" s="145" t="str">
        <f>+LEFT(C228,3)</f>
        <v>5.6</v>
      </c>
      <c r="C228" s="145" t="s">
        <v>114</v>
      </c>
      <c r="D228" s="133" t="s">
        <v>110</v>
      </c>
      <c r="E228" s="204" t="s">
        <v>115</v>
      </c>
      <c r="F228" s="119">
        <v>3</v>
      </c>
      <c r="G228" s="78">
        <v>1</v>
      </c>
      <c r="H228" s="106" t="s">
        <v>535</v>
      </c>
      <c r="I228" s="194" t="s">
        <v>116</v>
      </c>
      <c r="J228" s="116">
        <v>3</v>
      </c>
      <c r="K228" s="160" t="str">
        <f t="shared" si="23"/>
        <v>Mantenimiento del control</v>
      </c>
      <c r="L228" s="161">
        <f t="shared" si="24"/>
        <v>60</v>
      </c>
      <c r="M228" s="161">
        <v>1.6896530000000001</v>
      </c>
      <c r="N228" s="115">
        <f t="shared" si="25"/>
        <v>61.689653</v>
      </c>
      <c r="O228" s="126"/>
    </row>
    <row r="229" spans="2:15" ht="20.149999999999999" customHeight="1" x14ac:dyDescent="0.3">
      <c r="B229" s="146"/>
      <c r="C229" s="146"/>
      <c r="D229" s="134"/>
      <c r="E229" s="120"/>
      <c r="F229" s="120"/>
      <c r="G229" s="72">
        <v>2</v>
      </c>
      <c r="H229" s="91"/>
      <c r="I229" s="195"/>
      <c r="J229" s="117"/>
      <c r="K229" s="160"/>
      <c r="L229" s="161"/>
      <c r="M229" s="161"/>
      <c r="N229" s="115"/>
      <c r="O229" s="126"/>
    </row>
    <row r="230" spans="2:15" ht="20.149999999999999" customHeight="1" x14ac:dyDescent="0.3">
      <c r="B230" s="146"/>
      <c r="C230" s="146"/>
      <c r="D230" s="134"/>
      <c r="E230" s="120"/>
      <c r="F230" s="120"/>
      <c r="G230" s="72">
        <v>3</v>
      </c>
      <c r="H230" s="91"/>
      <c r="I230" s="195"/>
      <c r="J230" s="117"/>
      <c r="K230" s="160"/>
      <c r="L230" s="161"/>
      <c r="M230" s="161"/>
      <c r="N230" s="115"/>
      <c r="O230" s="126"/>
    </row>
    <row r="231" spans="2:15" ht="20.149999999999999" customHeight="1" x14ac:dyDescent="0.3">
      <c r="B231" s="146"/>
      <c r="C231" s="146"/>
      <c r="D231" s="134"/>
      <c r="E231" s="120"/>
      <c r="F231" s="120"/>
      <c r="G231" s="72">
        <v>4</v>
      </c>
      <c r="H231" s="91"/>
      <c r="I231" s="195"/>
      <c r="J231" s="117"/>
      <c r="K231" s="160"/>
      <c r="L231" s="161"/>
      <c r="M231" s="161"/>
      <c r="N231" s="115"/>
      <c r="O231" s="126"/>
    </row>
    <row r="232" spans="2:15" ht="20.149999999999999" customHeight="1" x14ac:dyDescent="0.3">
      <c r="B232" s="146"/>
      <c r="C232" s="146"/>
      <c r="D232" s="134"/>
      <c r="E232" s="120"/>
      <c r="F232" s="120"/>
      <c r="G232" s="72">
        <v>5</v>
      </c>
      <c r="H232" s="91"/>
      <c r="I232" s="195"/>
      <c r="J232" s="117"/>
      <c r="K232" s="160"/>
      <c r="L232" s="161"/>
      <c r="M232" s="161"/>
      <c r="N232" s="115"/>
      <c r="O232" s="126"/>
    </row>
    <row r="233" spans="2:15" ht="20.149999999999999" customHeight="1" x14ac:dyDescent="0.3">
      <c r="B233" s="146"/>
      <c r="C233" s="146"/>
      <c r="D233" s="134"/>
      <c r="E233" s="120"/>
      <c r="F233" s="120"/>
      <c r="G233" s="72">
        <v>6</v>
      </c>
      <c r="H233" s="91"/>
      <c r="I233" s="195"/>
      <c r="J233" s="117"/>
      <c r="K233" s="160"/>
      <c r="L233" s="161"/>
      <c r="M233" s="161"/>
      <c r="N233" s="115"/>
      <c r="O233" s="126"/>
    </row>
    <row r="234" spans="2:15" ht="20.149999999999999" customHeight="1" x14ac:dyDescent="0.3">
      <c r="B234" s="146"/>
      <c r="C234" s="146"/>
      <c r="D234" s="134"/>
      <c r="E234" s="120"/>
      <c r="F234" s="120"/>
      <c r="G234" s="72">
        <v>7</v>
      </c>
      <c r="H234" s="91"/>
      <c r="I234" s="195"/>
      <c r="J234" s="117"/>
      <c r="K234" s="160"/>
      <c r="L234" s="161"/>
      <c r="M234" s="161"/>
      <c r="N234" s="115"/>
      <c r="O234" s="126"/>
    </row>
    <row r="235" spans="2:15" ht="20.149999999999999" customHeight="1" x14ac:dyDescent="0.3">
      <c r="B235" s="147"/>
      <c r="C235" s="147"/>
      <c r="D235" s="135"/>
      <c r="E235" s="121"/>
      <c r="F235" s="121"/>
      <c r="G235" s="77">
        <v>8</v>
      </c>
      <c r="H235" s="92"/>
      <c r="I235" s="196"/>
      <c r="J235" s="118"/>
      <c r="K235" s="160"/>
      <c r="L235" s="161"/>
      <c r="M235" s="161"/>
      <c r="N235" s="115"/>
      <c r="O235" s="126"/>
    </row>
    <row r="236" spans="2:15" ht="22.5" customHeight="1" x14ac:dyDescent="0.3"/>
    <row r="237" spans="2:15" ht="12" customHeight="1" x14ac:dyDescent="0.3"/>
    <row r="238" spans="2:15" ht="22.5" customHeight="1" x14ac:dyDescent="0.3"/>
    <row r="239" spans="2:15" ht="22.5" customHeight="1" x14ac:dyDescent="0.3"/>
    <row r="240" spans="2:15" ht="22.5" customHeight="1" x14ac:dyDescent="0.3"/>
    <row r="241" ht="22.5" customHeight="1" x14ac:dyDescent="0.3"/>
    <row r="242" ht="22.5" customHeight="1" x14ac:dyDescent="0.3"/>
    <row r="243" ht="22.5" customHeight="1" x14ac:dyDescent="0.3"/>
    <row r="244" ht="22.5" customHeight="1" x14ac:dyDescent="0.3"/>
    <row r="245" ht="22.5" customHeight="1" x14ac:dyDescent="0.3"/>
    <row r="246" ht="22.5" customHeight="1" x14ac:dyDescent="0.3"/>
    <row r="247" ht="22.5" customHeight="1" x14ac:dyDescent="0.3"/>
    <row r="248" ht="22.5" customHeight="1" x14ac:dyDescent="0.3"/>
    <row r="249" ht="22.5" customHeight="1" x14ac:dyDescent="0.3"/>
    <row r="250" ht="22.5" customHeight="1" x14ac:dyDescent="0.3"/>
    <row r="251" ht="22.5" customHeight="1" x14ac:dyDescent="0.3"/>
    <row r="252" ht="22.5" customHeight="1" x14ac:dyDescent="0.3"/>
    <row r="253" ht="22.5" customHeight="1" x14ac:dyDescent="0.3"/>
    <row r="254" ht="22.5" customHeight="1" x14ac:dyDescent="0.3"/>
    <row r="255" ht="22.5" customHeight="1" x14ac:dyDescent="0.3"/>
    <row r="256" ht="22.5" customHeight="1" x14ac:dyDescent="0.3"/>
    <row r="257" ht="22.5" customHeight="1" x14ac:dyDescent="0.3"/>
    <row r="258" ht="22.5" customHeight="1" x14ac:dyDescent="0.3"/>
    <row r="259" ht="22.5" customHeight="1" x14ac:dyDescent="0.3"/>
    <row r="260" ht="22.5" customHeight="1" x14ac:dyDescent="0.3"/>
    <row r="261" ht="22.5" customHeight="1" x14ac:dyDescent="0.3"/>
    <row r="262" ht="22.5" customHeight="1" x14ac:dyDescent="0.3"/>
    <row r="263" ht="22.5" customHeight="1" x14ac:dyDescent="0.3"/>
    <row r="264" ht="22.5" customHeight="1" x14ac:dyDescent="0.3"/>
    <row r="265" ht="22.5" customHeight="1" x14ac:dyDescent="0.3"/>
    <row r="266" ht="22.5" customHeight="1" x14ac:dyDescent="0.3"/>
    <row r="267" ht="22.5" customHeight="1" x14ac:dyDescent="0.3"/>
    <row r="268" ht="22.5" customHeight="1" x14ac:dyDescent="0.3"/>
    <row r="269" ht="22.5" customHeight="1" x14ac:dyDescent="0.3"/>
    <row r="270" ht="22.5" customHeight="1" x14ac:dyDescent="0.3"/>
    <row r="271" ht="22.5" customHeight="1" x14ac:dyDescent="0.3"/>
    <row r="272" ht="22.5" customHeight="1" x14ac:dyDescent="0.3"/>
    <row r="273" ht="22.5" customHeight="1" x14ac:dyDescent="0.3"/>
    <row r="274" ht="22.5" customHeight="1" x14ac:dyDescent="0.3"/>
    <row r="275" ht="22.5" customHeight="1" x14ac:dyDescent="0.3"/>
    <row r="276" ht="22.5" customHeight="1" x14ac:dyDescent="0.3"/>
    <row r="277" ht="22.5" customHeight="1" x14ac:dyDescent="0.3"/>
    <row r="278" ht="22.5" customHeight="1" x14ac:dyDescent="0.3"/>
    <row r="279" ht="22.5" customHeight="1" x14ac:dyDescent="0.3"/>
    <row r="280" ht="22.5" customHeight="1" x14ac:dyDescent="0.3"/>
    <row r="281" ht="22.5" customHeight="1" x14ac:dyDescent="0.3"/>
    <row r="282" ht="22.5" customHeight="1" x14ac:dyDescent="0.3"/>
    <row r="283" ht="22.5" customHeight="1" x14ac:dyDescent="0.3"/>
    <row r="284" ht="22.5" customHeight="1" x14ac:dyDescent="0.3"/>
    <row r="285" ht="22.5" customHeight="1" x14ac:dyDescent="0.3"/>
    <row r="286" ht="22.5" customHeight="1" x14ac:dyDescent="0.3"/>
    <row r="287" ht="22.5" customHeight="1" x14ac:dyDescent="0.3"/>
    <row r="288" ht="22.5" customHeight="1" x14ac:dyDescent="0.3"/>
    <row r="289" ht="22.5" customHeight="1" x14ac:dyDescent="0.3"/>
    <row r="290" ht="22.5" customHeight="1" x14ac:dyDescent="0.3"/>
    <row r="291" ht="22.5" customHeight="1" x14ac:dyDescent="0.3"/>
    <row r="292" ht="22.5" customHeight="1" x14ac:dyDescent="0.3"/>
    <row r="293" ht="22.5" customHeight="1" x14ac:dyDescent="0.3"/>
    <row r="294" ht="22.5" customHeight="1" x14ac:dyDescent="0.3"/>
    <row r="295" ht="22.5" customHeight="1" x14ac:dyDescent="0.3"/>
    <row r="296" ht="22.5" customHeight="1" x14ac:dyDescent="0.3"/>
    <row r="297" ht="22.5" customHeight="1" x14ac:dyDescent="0.3"/>
    <row r="298" ht="22.5" customHeight="1" x14ac:dyDescent="0.3"/>
    <row r="299" ht="22.5" customHeight="1" x14ac:dyDescent="0.3"/>
    <row r="300" ht="22.5" customHeight="1" x14ac:dyDescent="0.3"/>
    <row r="301" ht="22.5" customHeight="1" x14ac:dyDescent="0.3"/>
    <row r="302" ht="22.5" customHeight="1" x14ac:dyDescent="0.3"/>
    <row r="303" ht="22.5" customHeight="1" x14ac:dyDescent="0.3"/>
    <row r="304" ht="22.5" customHeight="1" x14ac:dyDescent="0.3"/>
    <row r="305" ht="22.5" customHeight="1" x14ac:dyDescent="0.3"/>
    <row r="306" ht="22.5" customHeight="1" x14ac:dyDescent="0.3"/>
    <row r="307" ht="22.5" customHeight="1" x14ac:dyDescent="0.3"/>
    <row r="308" ht="22.5" customHeight="1" x14ac:dyDescent="0.3"/>
    <row r="309" ht="22.5" customHeight="1" x14ac:dyDescent="0.3"/>
    <row r="310" ht="22.5" customHeight="1" x14ac:dyDescent="0.3"/>
    <row r="311" ht="22.5" customHeight="1" x14ac:dyDescent="0.3"/>
    <row r="312" ht="22.5" customHeight="1" x14ac:dyDescent="0.3"/>
    <row r="313" ht="22.5" customHeight="1" x14ac:dyDescent="0.3"/>
    <row r="314" ht="22.5" customHeight="1" x14ac:dyDescent="0.3"/>
    <row r="315" ht="22.5" customHeight="1" x14ac:dyDescent="0.3"/>
    <row r="316" ht="22.5" customHeight="1" x14ac:dyDescent="0.3"/>
    <row r="317" ht="22.5" customHeight="1" x14ac:dyDescent="0.3"/>
    <row r="318" ht="22.5" customHeight="1" x14ac:dyDescent="0.3"/>
    <row r="319" ht="22.5" customHeight="1" x14ac:dyDescent="0.3"/>
    <row r="320" ht="22.5" customHeight="1" x14ac:dyDescent="0.3"/>
    <row r="321" ht="22.5" customHeight="1" x14ac:dyDescent="0.3"/>
    <row r="322" ht="22.5" customHeight="1" x14ac:dyDescent="0.3"/>
    <row r="323" ht="22.5" customHeight="1" x14ac:dyDescent="0.3"/>
    <row r="324" ht="22.5" customHeight="1" x14ac:dyDescent="0.3"/>
    <row r="325" ht="22.5" customHeight="1" x14ac:dyDescent="0.3"/>
    <row r="326" ht="22.5" customHeight="1" x14ac:dyDescent="0.3"/>
    <row r="327" ht="22.5" customHeight="1" x14ac:dyDescent="0.3"/>
    <row r="328" ht="22.5" customHeight="1" x14ac:dyDescent="0.3"/>
    <row r="329" ht="22.5" customHeight="1" x14ac:dyDescent="0.3"/>
    <row r="330" ht="22.5" customHeight="1" x14ac:dyDescent="0.3"/>
    <row r="331" ht="22.5" customHeight="1" x14ac:dyDescent="0.3"/>
    <row r="332" ht="22.5" customHeight="1" x14ac:dyDescent="0.3"/>
    <row r="333" ht="22.5" customHeight="1" x14ac:dyDescent="0.3"/>
    <row r="334" ht="22.5" customHeight="1" x14ac:dyDescent="0.3"/>
    <row r="335" ht="22.5" customHeight="1" x14ac:dyDescent="0.3"/>
    <row r="336" ht="22.5" customHeight="1" x14ac:dyDescent="0.3"/>
    <row r="337" ht="22.5" customHeight="1" x14ac:dyDescent="0.3"/>
    <row r="338" ht="22.5" customHeight="1" x14ac:dyDescent="0.3"/>
    <row r="339" ht="22.5" customHeight="1" x14ac:dyDescent="0.3"/>
    <row r="340" ht="22.5" customHeight="1" x14ac:dyDescent="0.3"/>
    <row r="341" ht="22.5" customHeight="1" x14ac:dyDescent="0.3"/>
    <row r="342" ht="22.5" customHeight="1" x14ac:dyDescent="0.3"/>
    <row r="343" ht="22.5" customHeight="1" x14ac:dyDescent="0.3"/>
    <row r="344" ht="22.5" customHeight="1" x14ac:dyDescent="0.3"/>
    <row r="345" ht="22.5" customHeight="1" x14ac:dyDescent="0.3"/>
    <row r="346" ht="22.5" customHeight="1" x14ac:dyDescent="0.3"/>
    <row r="347" ht="22.5" customHeight="1" x14ac:dyDescent="0.3"/>
    <row r="348" ht="22.5" customHeight="1" x14ac:dyDescent="0.3"/>
    <row r="349" ht="22.5" customHeight="1" x14ac:dyDescent="0.3"/>
    <row r="350" ht="22.5" customHeight="1" x14ac:dyDescent="0.3"/>
    <row r="351" ht="22.5" customHeight="1" x14ac:dyDescent="0.3"/>
    <row r="352" ht="22.5" customHeight="1" x14ac:dyDescent="0.3"/>
  </sheetData>
  <sheetProtection algorithmName="SHA-512" hashValue="aDshBhmzNXhsQTxLIdYt+6x1+NqZa+BUKY47hnusL+GyubKLvR+w0c8hfPcIg3stthY/IV94RBT4lK7HLmOEcQ==" saltValue="2r/55Sek4cW80H/oY29DHw==" spinCount="100000" sheet="1" objects="1" scenarios="1" formatCells="0" formatColumns="0" formatRows="0"/>
  <mergeCells count="381">
    <mergeCell ref="I204:I211"/>
    <mergeCell ref="I212:I219"/>
    <mergeCell ref="I220:I227"/>
    <mergeCell ref="I228:I235"/>
    <mergeCell ref="I161:I168"/>
    <mergeCell ref="I56:I63"/>
    <mergeCell ref="I118:I125"/>
    <mergeCell ref="I129:I136"/>
    <mergeCell ref="I137:I144"/>
    <mergeCell ref="I145:I152"/>
    <mergeCell ref="I153:I160"/>
    <mergeCell ref="I177:I184"/>
    <mergeCell ref="I188:I195"/>
    <mergeCell ref="I196:I203"/>
    <mergeCell ref="O169:O176"/>
    <mergeCell ref="A24:A31"/>
    <mergeCell ref="D32:D39"/>
    <mergeCell ref="J32:J39"/>
    <mergeCell ref="K32:K39"/>
    <mergeCell ref="C145:C152"/>
    <mergeCell ref="J161:J168"/>
    <mergeCell ref="J145:J152"/>
    <mergeCell ref="J118:J125"/>
    <mergeCell ref="F118:F125"/>
    <mergeCell ref="E118:E125"/>
    <mergeCell ref="D118:D125"/>
    <mergeCell ref="C118:C125"/>
    <mergeCell ref="C110:C117"/>
    <mergeCell ref="J110:J117"/>
    <mergeCell ref="F110:F117"/>
    <mergeCell ref="D137:D144"/>
    <mergeCell ref="E137:E144"/>
    <mergeCell ref="F137:F144"/>
    <mergeCell ref="J137:J144"/>
    <mergeCell ref="C129:C136"/>
    <mergeCell ref="D129:D136"/>
    <mergeCell ref="E129:E136"/>
    <mergeCell ref="F129:F136"/>
    <mergeCell ref="C137:C144"/>
    <mergeCell ref="D145:D152"/>
    <mergeCell ref="F145:F152"/>
    <mergeCell ref="C21:C23"/>
    <mergeCell ref="D21:D23"/>
    <mergeCell ref="F21:F23"/>
    <mergeCell ref="J21:J23"/>
    <mergeCell ref="E21:E23"/>
    <mergeCell ref="C18:K18"/>
    <mergeCell ref="C19:K19"/>
    <mergeCell ref="C48:C55"/>
    <mergeCell ref="D48:D55"/>
    <mergeCell ref="E48:E55"/>
    <mergeCell ref="F48:F55"/>
    <mergeCell ref="J48:J55"/>
    <mergeCell ref="C32:C39"/>
    <mergeCell ref="E32:E39"/>
    <mergeCell ref="F32:F39"/>
    <mergeCell ref="C72:C74"/>
    <mergeCell ref="D72:D74"/>
    <mergeCell ref="F72:F74"/>
    <mergeCell ref="J72:J74"/>
    <mergeCell ref="G73:G74"/>
    <mergeCell ref="H73:H74"/>
    <mergeCell ref="J24:J31"/>
    <mergeCell ref="C40:C47"/>
    <mergeCell ref="D40:D47"/>
    <mergeCell ref="E40:E47"/>
    <mergeCell ref="F40:F47"/>
    <mergeCell ref="J40:J47"/>
    <mergeCell ref="C24:C31"/>
    <mergeCell ref="D24:D31"/>
    <mergeCell ref="E24:E31"/>
    <mergeCell ref="F24:F31"/>
    <mergeCell ref="I32:I39"/>
    <mergeCell ref="E72:E74"/>
    <mergeCell ref="C64:C71"/>
    <mergeCell ref="D64:D71"/>
    <mergeCell ref="E64:E71"/>
    <mergeCell ref="C83:C90"/>
    <mergeCell ref="D83:D90"/>
    <mergeCell ref="E83:E90"/>
    <mergeCell ref="F83:F90"/>
    <mergeCell ref="J83:J90"/>
    <mergeCell ref="C75:C82"/>
    <mergeCell ref="D75:D82"/>
    <mergeCell ref="E75:E82"/>
    <mergeCell ref="F75:F82"/>
    <mergeCell ref="J91:J98"/>
    <mergeCell ref="J99:J101"/>
    <mergeCell ref="G100:G101"/>
    <mergeCell ref="H100:H101"/>
    <mergeCell ref="C99:C101"/>
    <mergeCell ref="D99:D101"/>
    <mergeCell ref="F99:F101"/>
    <mergeCell ref="E99:E101"/>
    <mergeCell ref="I100:I101"/>
    <mergeCell ref="H127:H128"/>
    <mergeCell ref="E126:E128"/>
    <mergeCell ref="D110:D117"/>
    <mergeCell ref="I102:I109"/>
    <mergeCell ref="I110:I117"/>
    <mergeCell ref="G126:I126"/>
    <mergeCell ref="I127:I128"/>
    <mergeCell ref="C91:C98"/>
    <mergeCell ref="D91:D98"/>
    <mergeCell ref="E91:E98"/>
    <mergeCell ref="F91:F98"/>
    <mergeCell ref="C228:C235"/>
    <mergeCell ref="D228:D235"/>
    <mergeCell ref="E228:E235"/>
    <mergeCell ref="F228:F235"/>
    <mergeCell ref="J228:J235"/>
    <mergeCell ref="H186:H187"/>
    <mergeCell ref="C185:C187"/>
    <mergeCell ref="D185:D187"/>
    <mergeCell ref="F185:F187"/>
    <mergeCell ref="J185:J187"/>
    <mergeCell ref="G186:G187"/>
    <mergeCell ref="J188:J195"/>
    <mergeCell ref="C212:C219"/>
    <mergeCell ref="D212:D219"/>
    <mergeCell ref="E212:E219"/>
    <mergeCell ref="F212:F219"/>
    <mergeCell ref="J212:J219"/>
    <mergeCell ref="C188:C195"/>
    <mergeCell ref="D188:D195"/>
    <mergeCell ref="E188:E195"/>
    <mergeCell ref="F188:F195"/>
    <mergeCell ref="C204:C211"/>
    <mergeCell ref="C220:C227"/>
    <mergeCell ref="F204:F211"/>
    <mergeCell ref="K212:K219"/>
    <mergeCell ref="K220:K227"/>
    <mergeCell ref="J220:J227"/>
    <mergeCell ref="J196:J203"/>
    <mergeCell ref="J204:J211"/>
    <mergeCell ref="C153:C160"/>
    <mergeCell ref="D153:D160"/>
    <mergeCell ref="E153:E160"/>
    <mergeCell ref="F153:F160"/>
    <mergeCell ref="J153:J160"/>
    <mergeCell ref="C177:C184"/>
    <mergeCell ref="D177:D184"/>
    <mergeCell ref="E177:E184"/>
    <mergeCell ref="F177:F184"/>
    <mergeCell ref="J177:J184"/>
    <mergeCell ref="C196:C203"/>
    <mergeCell ref="E185:E187"/>
    <mergeCell ref="C161:C168"/>
    <mergeCell ref="D161:D168"/>
    <mergeCell ref="D196:D203"/>
    <mergeCell ref="D204:D211"/>
    <mergeCell ref="D220:D227"/>
    <mergeCell ref="F161:F168"/>
    <mergeCell ref="F196:F203"/>
    <mergeCell ref="F220:F227"/>
    <mergeCell ref="E13:E14"/>
    <mergeCell ref="F13:J14"/>
    <mergeCell ref="F15:J15"/>
    <mergeCell ref="J129:J136"/>
    <mergeCell ref="J75:J82"/>
    <mergeCell ref="F64:F71"/>
    <mergeCell ref="J64:J71"/>
    <mergeCell ref="G22:G23"/>
    <mergeCell ref="H22:H23"/>
    <mergeCell ref="G21:I21"/>
    <mergeCell ref="I22:I23"/>
    <mergeCell ref="I24:I31"/>
    <mergeCell ref="I40:I47"/>
    <mergeCell ref="I48:I55"/>
    <mergeCell ref="I64:I71"/>
    <mergeCell ref="G72:I72"/>
    <mergeCell ref="I73:I74"/>
    <mergeCell ref="I75:I82"/>
    <mergeCell ref="I83:I90"/>
    <mergeCell ref="I91:I98"/>
    <mergeCell ref="G99:I99"/>
    <mergeCell ref="G185:I185"/>
    <mergeCell ref="I186:I187"/>
    <mergeCell ref="K228:K235"/>
    <mergeCell ref="K196:K203"/>
    <mergeCell ref="K21:K23"/>
    <mergeCell ref="K24:K31"/>
    <mergeCell ref="K40:K47"/>
    <mergeCell ref="K48:K55"/>
    <mergeCell ref="K64:K71"/>
    <mergeCell ref="K72:K74"/>
    <mergeCell ref="K99:K101"/>
    <mergeCell ref="K126:K128"/>
    <mergeCell ref="K185:K187"/>
    <mergeCell ref="K75:K82"/>
    <mergeCell ref="K83:K90"/>
    <mergeCell ref="K91:K98"/>
    <mergeCell ref="K102:K109"/>
    <mergeCell ref="K110:K117"/>
    <mergeCell ref="K118:K125"/>
    <mergeCell ref="K129:K136"/>
    <mergeCell ref="K137:K144"/>
    <mergeCell ref="K145:K152"/>
    <mergeCell ref="K153:K160"/>
    <mergeCell ref="K161:K168"/>
    <mergeCell ref="K177:K184"/>
    <mergeCell ref="K188:K195"/>
    <mergeCell ref="B24:B31"/>
    <mergeCell ref="B21:B23"/>
    <mergeCell ref="B40:B47"/>
    <mergeCell ref="B48:B55"/>
    <mergeCell ref="B64:B71"/>
    <mergeCell ref="B72:B74"/>
    <mergeCell ref="B75:B82"/>
    <mergeCell ref="B83:B90"/>
    <mergeCell ref="B91:B98"/>
    <mergeCell ref="B32:B39"/>
    <mergeCell ref="B56:B63"/>
    <mergeCell ref="B99:B101"/>
    <mergeCell ref="B102:B109"/>
    <mergeCell ref="B110:B117"/>
    <mergeCell ref="B118:B125"/>
    <mergeCell ref="B126:B128"/>
    <mergeCell ref="B129:B136"/>
    <mergeCell ref="B137:B144"/>
    <mergeCell ref="B145:B152"/>
    <mergeCell ref="B153:B160"/>
    <mergeCell ref="B161:B168"/>
    <mergeCell ref="B177:B184"/>
    <mergeCell ref="B185:B187"/>
    <mergeCell ref="B188:B195"/>
    <mergeCell ref="B196:B203"/>
    <mergeCell ref="B204:B211"/>
    <mergeCell ref="B212:B219"/>
    <mergeCell ref="B220:B227"/>
    <mergeCell ref="B228:B235"/>
    <mergeCell ref="B169:B176"/>
    <mergeCell ref="L21:L23"/>
    <mergeCell ref="L24:L31"/>
    <mergeCell ref="L40:L47"/>
    <mergeCell ref="L48:L55"/>
    <mergeCell ref="L64:L71"/>
    <mergeCell ref="L72:L74"/>
    <mergeCell ref="L75:L82"/>
    <mergeCell ref="L83:L90"/>
    <mergeCell ref="L91:L98"/>
    <mergeCell ref="L56:L63"/>
    <mergeCell ref="L32:L39"/>
    <mergeCell ref="M169:M176"/>
    <mergeCell ref="L220:L227"/>
    <mergeCell ref="L228:L235"/>
    <mergeCell ref="L99:L101"/>
    <mergeCell ref="L102:L109"/>
    <mergeCell ref="L110:L117"/>
    <mergeCell ref="L118:L125"/>
    <mergeCell ref="L126:L128"/>
    <mergeCell ref="L129:L136"/>
    <mergeCell ref="L137:L144"/>
    <mergeCell ref="L145:L152"/>
    <mergeCell ref="L153:L160"/>
    <mergeCell ref="L161:L168"/>
    <mergeCell ref="L177:L184"/>
    <mergeCell ref="L185:L187"/>
    <mergeCell ref="L188:L195"/>
    <mergeCell ref="L196:L203"/>
    <mergeCell ref="L204:L211"/>
    <mergeCell ref="L212:L219"/>
    <mergeCell ref="L169:L176"/>
    <mergeCell ref="M32:M39"/>
    <mergeCell ref="M188:M195"/>
    <mergeCell ref="M196:M203"/>
    <mergeCell ref="M204:M211"/>
    <mergeCell ref="M212:M219"/>
    <mergeCell ref="M21:M23"/>
    <mergeCell ref="M24:M31"/>
    <mergeCell ref="M40:M47"/>
    <mergeCell ref="M48:M55"/>
    <mergeCell ref="M64:M71"/>
    <mergeCell ref="M72:M74"/>
    <mergeCell ref="M75:M82"/>
    <mergeCell ref="M83:M90"/>
    <mergeCell ref="M91:M98"/>
    <mergeCell ref="M118:M125"/>
    <mergeCell ref="M126:M128"/>
    <mergeCell ref="M129:M136"/>
    <mergeCell ref="M137:M144"/>
    <mergeCell ref="M145:M152"/>
    <mergeCell ref="M153:M160"/>
    <mergeCell ref="M161:M168"/>
    <mergeCell ref="M177:M184"/>
    <mergeCell ref="M185:M187"/>
    <mergeCell ref="M56:M63"/>
    <mergeCell ref="K204:K211"/>
    <mergeCell ref="O220:O227"/>
    <mergeCell ref="O228:O235"/>
    <mergeCell ref="O99:O101"/>
    <mergeCell ref="O102:O109"/>
    <mergeCell ref="O110:O117"/>
    <mergeCell ref="O118:O125"/>
    <mergeCell ref="O126:O128"/>
    <mergeCell ref="O129:O136"/>
    <mergeCell ref="O137:O144"/>
    <mergeCell ref="O145:O152"/>
    <mergeCell ref="O153:O160"/>
    <mergeCell ref="O161:O168"/>
    <mergeCell ref="O177:O184"/>
    <mergeCell ref="O185:O187"/>
    <mergeCell ref="O188:O195"/>
    <mergeCell ref="O196:O203"/>
    <mergeCell ref="O204:O211"/>
    <mergeCell ref="O212:O219"/>
    <mergeCell ref="M220:M227"/>
    <mergeCell ref="M228:M235"/>
    <mergeCell ref="M99:M101"/>
    <mergeCell ref="M102:M109"/>
    <mergeCell ref="M110:M117"/>
    <mergeCell ref="C56:C63"/>
    <mergeCell ref="D56:D63"/>
    <mergeCell ref="E56:E63"/>
    <mergeCell ref="F56:F63"/>
    <mergeCell ref="J56:J63"/>
    <mergeCell ref="K56:K63"/>
    <mergeCell ref="C169:C176"/>
    <mergeCell ref="D169:D176"/>
    <mergeCell ref="E161:E168"/>
    <mergeCell ref="E169:E176"/>
    <mergeCell ref="F169:F176"/>
    <mergeCell ref="I169:I176"/>
    <mergeCell ref="J169:J176"/>
    <mergeCell ref="K169:K176"/>
    <mergeCell ref="C102:C109"/>
    <mergeCell ref="D102:D109"/>
    <mergeCell ref="E102:E109"/>
    <mergeCell ref="F102:F109"/>
    <mergeCell ref="J102:J109"/>
    <mergeCell ref="C126:C128"/>
    <mergeCell ref="D126:D128"/>
    <mergeCell ref="F126:F128"/>
    <mergeCell ref="J126:J128"/>
    <mergeCell ref="G127:G128"/>
    <mergeCell ref="N126:N128"/>
    <mergeCell ref="N129:N136"/>
    <mergeCell ref="N137:N144"/>
    <mergeCell ref="N21:N23"/>
    <mergeCell ref="N24:N31"/>
    <mergeCell ref="O32:O39"/>
    <mergeCell ref="N40:N47"/>
    <mergeCell ref="N48:N55"/>
    <mergeCell ref="N56:N63"/>
    <mergeCell ref="N64:N71"/>
    <mergeCell ref="N72:N74"/>
    <mergeCell ref="N75:N82"/>
    <mergeCell ref="O21:O23"/>
    <mergeCell ref="O24:O31"/>
    <mergeCell ref="O40:O47"/>
    <mergeCell ref="O48:O55"/>
    <mergeCell ref="O64:O71"/>
    <mergeCell ref="O72:O74"/>
    <mergeCell ref="O75:O82"/>
    <mergeCell ref="O83:O90"/>
    <mergeCell ref="O91:O98"/>
    <mergeCell ref="O56:O63"/>
    <mergeCell ref="N212:N219"/>
    <mergeCell ref="N220:N227"/>
    <mergeCell ref="N228:N235"/>
    <mergeCell ref="N32:N39"/>
    <mergeCell ref="E110:E117"/>
    <mergeCell ref="E145:E152"/>
    <mergeCell ref="E196:E203"/>
    <mergeCell ref="E204:E211"/>
    <mergeCell ref="E220:E227"/>
    <mergeCell ref="N145:N152"/>
    <mergeCell ref="N153:N160"/>
    <mergeCell ref="N161:N168"/>
    <mergeCell ref="N169:N176"/>
    <mergeCell ref="N177:N184"/>
    <mergeCell ref="N185:N187"/>
    <mergeCell ref="N188:N195"/>
    <mergeCell ref="N196:N203"/>
    <mergeCell ref="N204:N211"/>
    <mergeCell ref="N83:N90"/>
    <mergeCell ref="N91:N98"/>
    <mergeCell ref="N99:N101"/>
    <mergeCell ref="N102:N109"/>
    <mergeCell ref="N110:N117"/>
    <mergeCell ref="N118:N125"/>
  </mergeCells>
  <dataValidations count="1">
    <dataValidation type="list" allowBlank="1" showInputMessage="1" showErrorMessage="1" sqref="F177:F184 J75:J98 J102:J125 F75:F98 J177 F102:F125 J228 F40:F71 F228:F235 F129:F145 J169 F188:F196 F204 F212:F220 J129 J137 J145 J153 J161 J188 J196 J204 J212 J220 F24:F32 J24:J32 F169 J40:J56 J64:J71 F153 F161" xr:uid="{00000000-0002-0000-0200-000000000000}">
      <formula1>"1,2,3"</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83A343"/>
  </sheetPr>
  <dimension ref="B5:P160"/>
  <sheetViews>
    <sheetView showGridLines="0" topLeftCell="D1" workbookViewId="0">
      <selection activeCell="C11" sqref="C11:K11"/>
    </sheetView>
  </sheetViews>
  <sheetFormatPr defaultColWidth="3.1796875" defaultRowHeight="22.5" customHeight="1" x14ac:dyDescent="0.3"/>
  <cols>
    <col min="1" max="1" width="2.54296875" style="5" customWidth="1"/>
    <col min="2" max="2" width="3.453125" style="5" hidden="1" customWidth="1"/>
    <col min="3" max="3" width="42.54296875" style="5" customWidth="1"/>
    <col min="4" max="4" width="42.54296875" style="455" customWidth="1"/>
    <col min="5" max="5" width="38" style="455" customWidth="1"/>
    <col min="6" max="6" width="7.453125" style="5" customWidth="1"/>
    <col min="7" max="7" width="3.54296875" style="5" bestFit="1" customWidth="1"/>
    <col min="8" max="8" width="37" style="5" customWidth="1"/>
    <col min="9" max="9" width="38" style="5" customWidth="1"/>
    <col min="10" max="10" width="7.453125" style="5" customWidth="1"/>
    <col min="11" max="11" width="16.1796875" style="5" customWidth="1"/>
    <col min="12" max="12" width="4.7265625" style="49" customWidth="1"/>
    <col min="13" max="13" width="7.54296875" style="49" customWidth="1"/>
    <col min="14" max="14" width="6.26953125" style="50" customWidth="1"/>
    <col min="15" max="15" width="6.26953125" style="68" customWidth="1"/>
    <col min="16" max="16" width="3.1796875" style="69" customWidth="1"/>
    <col min="17" max="16364" width="3.1796875" style="5" customWidth="1"/>
    <col min="16365" max="16384" width="3.1796875" style="5"/>
  </cols>
  <sheetData>
    <row r="5" spans="2:16" ht="10" customHeight="1" x14ac:dyDescent="0.3"/>
    <row r="6" spans="2:16" ht="31.5" customHeight="1" x14ac:dyDescent="0.3"/>
    <row r="7" spans="2:16" ht="30.75" customHeight="1" x14ac:dyDescent="0.3">
      <c r="E7" s="457"/>
      <c r="F7" s="8"/>
    </row>
    <row r="8" spans="2:16" ht="20.25" customHeight="1" x14ac:dyDescent="0.3"/>
    <row r="9" spans="2:16" ht="10" customHeight="1" x14ac:dyDescent="0.3"/>
    <row r="10" spans="2:16" ht="19.75" customHeight="1" x14ac:dyDescent="0.3">
      <c r="C10" s="259" t="s">
        <v>117</v>
      </c>
      <c r="D10" s="259"/>
      <c r="E10" s="259"/>
      <c r="F10" s="259"/>
      <c r="G10" s="259"/>
      <c r="H10" s="259"/>
      <c r="I10" s="259"/>
      <c r="J10" s="259"/>
      <c r="K10" s="259"/>
    </row>
    <row r="11" spans="2:16" ht="71.25" customHeight="1" x14ac:dyDescent="0.3">
      <c r="C11" s="227" t="s">
        <v>118</v>
      </c>
      <c r="D11" s="227"/>
      <c r="E11" s="227"/>
      <c r="F11" s="227"/>
      <c r="G11" s="227"/>
      <c r="H11" s="227"/>
      <c r="I11" s="227"/>
      <c r="J11" s="227"/>
      <c r="K11" s="227"/>
    </row>
    <row r="12" spans="2:16" ht="10" customHeight="1" x14ac:dyDescent="0.3">
      <c r="C12" s="6"/>
      <c r="D12" s="456"/>
      <c r="F12" s="7"/>
    </row>
    <row r="13" spans="2:16" ht="36.75" customHeight="1" x14ac:dyDescent="0.3">
      <c r="B13" s="244" t="s">
        <v>2</v>
      </c>
      <c r="C13" s="250" t="s">
        <v>119</v>
      </c>
      <c r="D13" s="264" t="s">
        <v>37</v>
      </c>
      <c r="E13" s="264" t="s">
        <v>120</v>
      </c>
      <c r="F13" s="251" t="s">
        <v>121</v>
      </c>
      <c r="G13" s="262" t="s">
        <v>7</v>
      </c>
      <c r="H13" s="263"/>
      <c r="I13" s="263"/>
      <c r="J13" s="251" t="s">
        <v>122</v>
      </c>
      <c r="K13" s="251" t="s">
        <v>38</v>
      </c>
      <c r="L13" s="296"/>
      <c r="M13" s="296"/>
      <c r="N13" s="240"/>
      <c r="O13" s="298"/>
      <c r="P13" s="300"/>
    </row>
    <row r="14" spans="2:16" ht="29.25" customHeight="1" x14ac:dyDescent="0.3">
      <c r="B14" s="245"/>
      <c r="C14" s="245"/>
      <c r="D14" s="266"/>
      <c r="E14" s="266"/>
      <c r="F14" s="251"/>
      <c r="G14" s="293" t="s">
        <v>10</v>
      </c>
      <c r="H14" s="264" t="s">
        <v>11</v>
      </c>
      <c r="I14" s="264" t="s">
        <v>12</v>
      </c>
      <c r="J14" s="251"/>
      <c r="K14" s="251"/>
      <c r="L14" s="296"/>
      <c r="M14" s="296"/>
      <c r="N14" s="240"/>
      <c r="O14" s="298"/>
      <c r="P14" s="300"/>
    </row>
    <row r="15" spans="2:16" ht="99.75" customHeight="1" thickBot="1" x14ac:dyDescent="0.35">
      <c r="B15" s="246"/>
      <c r="C15" s="246"/>
      <c r="D15" s="267"/>
      <c r="E15" s="267"/>
      <c r="F15" s="252"/>
      <c r="G15" s="294"/>
      <c r="H15" s="265"/>
      <c r="I15" s="265"/>
      <c r="J15" s="252"/>
      <c r="K15" s="252"/>
      <c r="L15" s="296"/>
      <c r="M15" s="296"/>
      <c r="N15" s="240"/>
      <c r="O15" s="298"/>
      <c r="P15" s="300"/>
    </row>
    <row r="16" spans="2:16" ht="26.25" customHeight="1" x14ac:dyDescent="0.3">
      <c r="B16" s="145" t="str">
        <f>+LEFT(C16,3)</f>
        <v>6.1</v>
      </c>
      <c r="C16" s="253" t="s">
        <v>123</v>
      </c>
      <c r="D16" s="133" t="s">
        <v>124</v>
      </c>
      <c r="E16" s="204" t="s">
        <v>125</v>
      </c>
      <c r="F16" s="119">
        <v>3</v>
      </c>
      <c r="G16" s="78">
        <v>1</v>
      </c>
      <c r="H16" s="111" t="s">
        <v>126</v>
      </c>
      <c r="I16" s="268" t="s">
        <v>127</v>
      </c>
      <c r="J16" s="148">
        <v>3</v>
      </c>
      <c r="K16" s="177" t="str">
        <f t="shared" ref="K16" si="0">+IF(OR(ISBLANK(F16),ISBLANK(J16)),"",IF(OR(AND(F16=1,J16=1),AND(F16=1,J16=2),AND(F16=1,J16=3)),"Deficiencia de control mayor (diseño y ejecución)",IF(OR(AND(F16=2,J16=2),AND(F16=3,J16=1),AND(F16=3,J16=2),AND(F16=2,J16=1)),"Deficiencia de control (diseño o ejecución)",IF(AND(F16=2,J16=3),"Oportunidad de mejora","Mantenimiento del control"))))</f>
        <v>Mantenimiento del control</v>
      </c>
      <c r="L16" s="161">
        <f>+IF(K16="",75,IF(K16="Deficiencia de control mayor (diseño y ejecución)",80,IF(K16="Deficiencia de control (diseño o ejecución)",100,IF(K16="Oportunidad de mejora",120,140))))</f>
        <v>140</v>
      </c>
      <c r="M16" s="297">
        <v>1.7896000000000001</v>
      </c>
      <c r="N16" s="238">
        <f>+L16+M16</f>
        <v>141.78960000000001</v>
      </c>
      <c r="P16" s="301"/>
    </row>
    <row r="17" spans="2:16" ht="26.25" customHeight="1" x14ac:dyDescent="0.3">
      <c r="B17" s="146"/>
      <c r="C17" s="254"/>
      <c r="D17" s="134"/>
      <c r="E17" s="205"/>
      <c r="F17" s="120"/>
      <c r="G17" s="72">
        <v>2</v>
      </c>
      <c r="H17" s="112" t="s">
        <v>128</v>
      </c>
      <c r="I17" s="269"/>
      <c r="J17" s="149"/>
      <c r="K17" s="178"/>
      <c r="L17" s="161"/>
      <c r="M17" s="297"/>
      <c r="N17" s="238"/>
      <c r="P17" s="301"/>
    </row>
    <row r="18" spans="2:16" ht="26.25" customHeight="1" x14ac:dyDescent="0.3">
      <c r="B18" s="146"/>
      <c r="C18" s="254"/>
      <c r="D18" s="134"/>
      <c r="E18" s="205"/>
      <c r="F18" s="120"/>
      <c r="G18" s="72">
        <v>3</v>
      </c>
      <c r="H18" s="112" t="s">
        <v>536</v>
      </c>
      <c r="I18" s="269"/>
      <c r="J18" s="149"/>
      <c r="K18" s="178"/>
      <c r="L18" s="161"/>
      <c r="M18" s="297"/>
      <c r="N18" s="238"/>
      <c r="P18" s="301"/>
    </row>
    <row r="19" spans="2:16" ht="26.25" customHeight="1" x14ac:dyDescent="0.3">
      <c r="B19" s="146"/>
      <c r="C19" s="254"/>
      <c r="D19" s="134"/>
      <c r="E19" s="205"/>
      <c r="F19" s="120"/>
      <c r="G19" s="72">
        <v>4</v>
      </c>
      <c r="H19" s="72"/>
      <c r="I19" s="269"/>
      <c r="J19" s="149"/>
      <c r="K19" s="178"/>
      <c r="L19" s="161"/>
      <c r="M19" s="297"/>
      <c r="N19" s="238"/>
      <c r="P19" s="301"/>
    </row>
    <row r="20" spans="2:16" ht="26.25" customHeight="1" x14ac:dyDescent="0.3">
      <c r="B20" s="146"/>
      <c r="C20" s="254"/>
      <c r="D20" s="134"/>
      <c r="E20" s="205"/>
      <c r="F20" s="120"/>
      <c r="G20" s="72">
        <v>5</v>
      </c>
      <c r="H20" s="72"/>
      <c r="I20" s="269"/>
      <c r="J20" s="149"/>
      <c r="K20" s="178"/>
      <c r="L20" s="161"/>
      <c r="M20" s="297"/>
      <c r="N20" s="238"/>
      <c r="P20" s="301"/>
    </row>
    <row r="21" spans="2:16" ht="26.25" customHeight="1" x14ac:dyDescent="0.3">
      <c r="B21" s="146"/>
      <c r="C21" s="254"/>
      <c r="D21" s="134"/>
      <c r="E21" s="205"/>
      <c r="F21" s="120"/>
      <c r="G21" s="72">
        <v>6</v>
      </c>
      <c r="H21" s="72"/>
      <c r="I21" s="269"/>
      <c r="J21" s="149"/>
      <c r="K21" s="178"/>
      <c r="L21" s="161"/>
      <c r="M21" s="297"/>
      <c r="N21" s="238"/>
      <c r="P21" s="301"/>
    </row>
    <row r="22" spans="2:16" ht="26.25" customHeight="1" x14ac:dyDescent="0.3">
      <c r="B22" s="146"/>
      <c r="C22" s="254"/>
      <c r="D22" s="134"/>
      <c r="E22" s="205"/>
      <c r="F22" s="120"/>
      <c r="G22" s="72">
        <v>7</v>
      </c>
      <c r="H22" s="72"/>
      <c r="I22" s="269"/>
      <c r="J22" s="149"/>
      <c r="K22" s="178"/>
      <c r="L22" s="161"/>
      <c r="M22" s="297"/>
      <c r="N22" s="238"/>
      <c r="P22" s="301"/>
    </row>
    <row r="23" spans="2:16" ht="26.25" customHeight="1" thickBot="1" x14ac:dyDescent="0.35">
      <c r="B23" s="147"/>
      <c r="C23" s="255"/>
      <c r="D23" s="135"/>
      <c r="E23" s="206"/>
      <c r="F23" s="121"/>
      <c r="G23" s="77">
        <v>8</v>
      </c>
      <c r="H23" s="77"/>
      <c r="I23" s="270"/>
      <c r="J23" s="150"/>
      <c r="K23" s="179"/>
      <c r="L23" s="161"/>
      <c r="M23" s="297"/>
      <c r="N23" s="238"/>
      <c r="P23" s="301"/>
    </row>
    <row r="24" spans="2:16" ht="22.5" customHeight="1" x14ac:dyDescent="0.3">
      <c r="B24" s="241" t="str">
        <f>+LEFT(C24,3)</f>
        <v>6.2</v>
      </c>
      <c r="C24" s="247" t="s">
        <v>129</v>
      </c>
      <c r="D24" s="133" t="s">
        <v>130</v>
      </c>
      <c r="E24" s="204" t="s">
        <v>131</v>
      </c>
      <c r="F24" s="119">
        <v>3</v>
      </c>
      <c r="G24" s="78">
        <v>1</v>
      </c>
      <c r="H24" s="111" t="s">
        <v>132</v>
      </c>
      <c r="I24" s="268" t="s">
        <v>133</v>
      </c>
      <c r="J24" s="119">
        <v>3</v>
      </c>
      <c r="K24" s="177" t="str">
        <f t="shared" ref="K24:K32" si="1">+IF(OR(ISBLANK(F24),ISBLANK(J24)),"",IF(OR(AND(F24=1,J24=1),AND(F24=1,J24=2),AND(F24=1,J24=3)),"Deficiencia de control mayor (diseño y ejecución)",IF(OR(AND(F24=2,J24=2),AND(F24=3,J24=1),AND(F24=3,J24=2),AND(F24=2,J24=1)),"Deficiencia de control (diseño o ejecución)",IF(AND(F24=2,J24=3),"Oportunidad de mejora","Mantenimiento del control"))))</f>
        <v>Mantenimiento del control</v>
      </c>
      <c r="L24" s="161">
        <f t="shared" ref="L24" si="2">+IF(K24="",75,IF(K24="Deficiencia de control mayor (diseño y ejecución)",80,IF(K24="Deficiencia de control (diseño o ejecución)",100,IF(K24="Oportunidad de mejora",120,140))))</f>
        <v>140</v>
      </c>
      <c r="M24" s="297">
        <v>1.8895999999999999</v>
      </c>
      <c r="N24" s="238">
        <f t="shared" ref="N24" si="3">+L24+M24</f>
        <v>141.8896</v>
      </c>
      <c r="O24" s="299"/>
      <c r="P24" s="301"/>
    </row>
    <row r="25" spans="2:16" ht="22.5" customHeight="1" x14ac:dyDescent="0.3">
      <c r="B25" s="242"/>
      <c r="C25" s="248"/>
      <c r="D25" s="134"/>
      <c r="E25" s="205"/>
      <c r="F25" s="120"/>
      <c r="G25" s="72">
        <v>2</v>
      </c>
      <c r="H25" s="112" t="s">
        <v>537</v>
      </c>
      <c r="I25" s="271"/>
      <c r="J25" s="120"/>
      <c r="K25" s="178"/>
      <c r="L25" s="161"/>
      <c r="M25" s="297"/>
      <c r="N25" s="238"/>
      <c r="O25" s="299"/>
      <c r="P25" s="301"/>
    </row>
    <row r="26" spans="2:16" ht="22.5" customHeight="1" x14ac:dyDescent="0.3">
      <c r="B26" s="242"/>
      <c r="C26" s="248"/>
      <c r="D26" s="134"/>
      <c r="E26" s="205"/>
      <c r="F26" s="120"/>
      <c r="G26" s="72">
        <v>3</v>
      </c>
      <c r="H26" s="112" t="s">
        <v>134</v>
      </c>
      <c r="I26" s="271"/>
      <c r="J26" s="120"/>
      <c r="K26" s="178"/>
      <c r="L26" s="161"/>
      <c r="M26" s="297"/>
      <c r="N26" s="238"/>
      <c r="O26" s="299"/>
      <c r="P26" s="301"/>
    </row>
    <row r="27" spans="2:16" ht="22.5" customHeight="1" x14ac:dyDescent="0.3">
      <c r="B27" s="242"/>
      <c r="C27" s="248"/>
      <c r="D27" s="134"/>
      <c r="E27" s="205"/>
      <c r="F27" s="120"/>
      <c r="G27" s="72">
        <v>4</v>
      </c>
      <c r="H27" s="72"/>
      <c r="I27" s="271"/>
      <c r="J27" s="120"/>
      <c r="K27" s="178"/>
      <c r="L27" s="161"/>
      <c r="M27" s="297"/>
      <c r="N27" s="238"/>
      <c r="O27" s="299"/>
      <c r="P27" s="301"/>
    </row>
    <row r="28" spans="2:16" ht="22.5" customHeight="1" x14ac:dyDescent="0.3">
      <c r="B28" s="242"/>
      <c r="C28" s="248"/>
      <c r="D28" s="134"/>
      <c r="E28" s="205"/>
      <c r="F28" s="120"/>
      <c r="G28" s="72">
        <v>5</v>
      </c>
      <c r="H28" s="72"/>
      <c r="I28" s="271"/>
      <c r="J28" s="120"/>
      <c r="K28" s="178"/>
      <c r="L28" s="161"/>
      <c r="M28" s="297"/>
      <c r="N28" s="238"/>
      <c r="O28" s="299"/>
      <c r="P28" s="301"/>
    </row>
    <row r="29" spans="2:16" ht="22.5" customHeight="1" x14ac:dyDescent="0.3">
      <c r="B29" s="242"/>
      <c r="C29" s="248"/>
      <c r="D29" s="134"/>
      <c r="E29" s="205"/>
      <c r="F29" s="120"/>
      <c r="G29" s="72">
        <v>6</v>
      </c>
      <c r="H29" s="72"/>
      <c r="I29" s="271"/>
      <c r="J29" s="120"/>
      <c r="K29" s="178"/>
      <c r="L29" s="161"/>
      <c r="M29" s="297"/>
      <c r="N29" s="238"/>
      <c r="O29" s="299"/>
      <c r="P29" s="301"/>
    </row>
    <row r="30" spans="2:16" ht="22.5" customHeight="1" x14ac:dyDescent="0.3">
      <c r="B30" s="242"/>
      <c r="C30" s="248"/>
      <c r="D30" s="134"/>
      <c r="E30" s="205"/>
      <c r="F30" s="120"/>
      <c r="G30" s="72">
        <v>7</v>
      </c>
      <c r="H30" s="72"/>
      <c r="I30" s="271"/>
      <c r="J30" s="120"/>
      <c r="K30" s="178"/>
      <c r="L30" s="161"/>
      <c r="M30" s="297"/>
      <c r="N30" s="238"/>
      <c r="O30" s="299"/>
      <c r="P30" s="301"/>
    </row>
    <row r="31" spans="2:16" ht="22.5" customHeight="1" x14ac:dyDescent="0.3">
      <c r="B31" s="243"/>
      <c r="C31" s="249"/>
      <c r="D31" s="135"/>
      <c r="E31" s="206"/>
      <c r="F31" s="121"/>
      <c r="G31" s="77">
        <v>8</v>
      </c>
      <c r="H31" s="77"/>
      <c r="I31" s="272"/>
      <c r="J31" s="121"/>
      <c r="K31" s="179"/>
      <c r="L31" s="161"/>
      <c r="M31" s="297"/>
      <c r="N31" s="238"/>
      <c r="O31" s="299"/>
      <c r="P31" s="301"/>
    </row>
    <row r="32" spans="2:16" ht="22.5" customHeight="1" x14ac:dyDescent="0.3">
      <c r="B32" s="247" t="str">
        <f>+LEFT(C32,3)</f>
        <v>6.3</v>
      </c>
      <c r="C32" s="247" t="s">
        <v>135</v>
      </c>
      <c r="D32" s="133" t="s">
        <v>136</v>
      </c>
      <c r="E32" s="204" t="s">
        <v>137</v>
      </c>
      <c r="F32" s="119">
        <v>3</v>
      </c>
      <c r="G32" s="78">
        <v>1</v>
      </c>
      <c r="H32" s="111" t="s">
        <v>138</v>
      </c>
      <c r="I32" s="285" t="s">
        <v>139</v>
      </c>
      <c r="J32" s="119">
        <v>3</v>
      </c>
      <c r="K32" s="177" t="str">
        <f t="shared" si="1"/>
        <v>Mantenimiento del control</v>
      </c>
      <c r="L32" s="161">
        <f t="shared" ref="L32" si="4">+IF(K32="",75,IF(K32="Deficiencia de control mayor (diseño y ejecución)",80,IF(K32="Deficiencia de control (diseño o ejecución)",100,IF(K32="Oportunidad de mejora",120,140))))</f>
        <v>140</v>
      </c>
      <c r="M32" s="297">
        <v>1.9754</v>
      </c>
      <c r="N32" s="238">
        <f t="shared" ref="N32" si="5">+L32+M32</f>
        <v>141.97540000000001</v>
      </c>
      <c r="O32" s="299"/>
      <c r="P32" s="301"/>
    </row>
    <row r="33" spans="2:16" ht="22.5" customHeight="1" x14ac:dyDescent="0.3">
      <c r="B33" s="248"/>
      <c r="C33" s="248"/>
      <c r="D33" s="134"/>
      <c r="E33" s="205"/>
      <c r="F33" s="120"/>
      <c r="G33" s="72">
        <v>2</v>
      </c>
      <c r="H33" s="112" t="s">
        <v>538</v>
      </c>
      <c r="I33" s="286"/>
      <c r="J33" s="120"/>
      <c r="K33" s="178"/>
      <c r="L33" s="161"/>
      <c r="M33" s="297"/>
      <c r="N33" s="238"/>
      <c r="O33" s="299"/>
      <c r="P33" s="301"/>
    </row>
    <row r="34" spans="2:16" ht="22.5" customHeight="1" x14ac:dyDescent="0.3">
      <c r="B34" s="248"/>
      <c r="C34" s="248"/>
      <c r="D34" s="134"/>
      <c r="E34" s="205"/>
      <c r="F34" s="120"/>
      <c r="G34" s="72">
        <v>3</v>
      </c>
      <c r="H34" s="72"/>
      <c r="I34" s="286"/>
      <c r="J34" s="120"/>
      <c r="K34" s="178"/>
      <c r="L34" s="161"/>
      <c r="M34" s="297"/>
      <c r="N34" s="238"/>
      <c r="O34" s="299"/>
      <c r="P34" s="301"/>
    </row>
    <row r="35" spans="2:16" ht="22.5" customHeight="1" x14ac:dyDescent="0.3">
      <c r="B35" s="248"/>
      <c r="C35" s="248"/>
      <c r="D35" s="134"/>
      <c r="E35" s="205"/>
      <c r="F35" s="120"/>
      <c r="G35" s="72">
        <v>4</v>
      </c>
      <c r="H35" s="72"/>
      <c r="I35" s="286"/>
      <c r="J35" s="120"/>
      <c r="K35" s="178"/>
      <c r="L35" s="161"/>
      <c r="M35" s="297"/>
      <c r="N35" s="238"/>
      <c r="O35" s="299"/>
      <c r="P35" s="301"/>
    </row>
    <row r="36" spans="2:16" ht="22.5" customHeight="1" x14ac:dyDescent="0.3">
      <c r="B36" s="248"/>
      <c r="C36" s="248"/>
      <c r="D36" s="134"/>
      <c r="E36" s="205"/>
      <c r="F36" s="120"/>
      <c r="G36" s="72">
        <v>5</v>
      </c>
      <c r="H36" s="72"/>
      <c r="I36" s="286"/>
      <c r="J36" s="120"/>
      <c r="K36" s="178"/>
      <c r="L36" s="161"/>
      <c r="M36" s="297"/>
      <c r="N36" s="238"/>
      <c r="O36" s="299"/>
      <c r="P36" s="301"/>
    </row>
    <row r="37" spans="2:16" ht="22.5" customHeight="1" x14ac:dyDescent="0.3">
      <c r="B37" s="248"/>
      <c r="C37" s="248"/>
      <c r="D37" s="134"/>
      <c r="E37" s="205"/>
      <c r="F37" s="120"/>
      <c r="G37" s="72">
        <v>6</v>
      </c>
      <c r="H37" s="72"/>
      <c r="I37" s="286"/>
      <c r="J37" s="120"/>
      <c r="K37" s="178"/>
      <c r="L37" s="161"/>
      <c r="M37" s="297"/>
      <c r="N37" s="238"/>
      <c r="O37" s="299"/>
      <c r="P37" s="301"/>
    </row>
    <row r="38" spans="2:16" ht="22.5" customHeight="1" x14ac:dyDescent="0.3">
      <c r="B38" s="248"/>
      <c r="C38" s="248"/>
      <c r="D38" s="134"/>
      <c r="E38" s="205"/>
      <c r="F38" s="120"/>
      <c r="G38" s="72">
        <v>7</v>
      </c>
      <c r="H38" s="72"/>
      <c r="I38" s="286"/>
      <c r="J38" s="120"/>
      <c r="K38" s="178"/>
      <c r="L38" s="161"/>
      <c r="M38" s="297"/>
      <c r="N38" s="238"/>
      <c r="O38" s="299"/>
      <c r="P38" s="301"/>
    </row>
    <row r="39" spans="2:16" ht="22.5" customHeight="1" x14ac:dyDescent="0.3">
      <c r="B39" s="249"/>
      <c r="C39" s="249"/>
      <c r="D39" s="135"/>
      <c r="E39" s="206"/>
      <c r="F39" s="121"/>
      <c r="G39" s="77">
        <v>8</v>
      </c>
      <c r="H39" s="77"/>
      <c r="I39" s="287"/>
      <c r="J39" s="121"/>
      <c r="K39" s="179"/>
      <c r="L39" s="161"/>
      <c r="M39" s="297"/>
      <c r="N39" s="238"/>
      <c r="O39" s="299"/>
      <c r="P39" s="301"/>
    </row>
    <row r="40" spans="2:16" ht="22.5" customHeight="1" x14ac:dyDescent="0.3">
      <c r="B40" s="250"/>
      <c r="C40" s="250" t="s">
        <v>140</v>
      </c>
      <c r="D40" s="264" t="s">
        <v>37</v>
      </c>
      <c r="E40" s="279" t="s">
        <v>120</v>
      </c>
      <c r="F40" s="277" t="s">
        <v>121</v>
      </c>
      <c r="G40" s="283" t="s">
        <v>7</v>
      </c>
      <c r="H40" s="284"/>
      <c r="I40" s="284"/>
      <c r="J40" s="277" t="s">
        <v>122</v>
      </c>
      <c r="K40" s="260" t="s">
        <v>38</v>
      </c>
      <c r="L40" s="295"/>
      <c r="M40" s="295"/>
      <c r="N40" s="239"/>
      <c r="O40" s="298"/>
      <c r="P40" s="300"/>
    </row>
    <row r="41" spans="2:16" ht="22.5" customHeight="1" x14ac:dyDescent="0.3">
      <c r="B41" s="245"/>
      <c r="C41" s="245"/>
      <c r="D41" s="266"/>
      <c r="E41" s="291"/>
      <c r="F41" s="277"/>
      <c r="G41" s="281" t="s">
        <v>10</v>
      </c>
      <c r="H41" s="279" t="s">
        <v>11</v>
      </c>
      <c r="I41" s="279" t="s">
        <v>12</v>
      </c>
      <c r="J41" s="277"/>
      <c r="K41" s="260"/>
      <c r="L41" s="295"/>
      <c r="M41" s="295"/>
      <c r="N41" s="239"/>
      <c r="O41" s="298"/>
      <c r="P41" s="300"/>
    </row>
    <row r="42" spans="2:16" ht="91.5" customHeight="1" thickBot="1" x14ac:dyDescent="0.35">
      <c r="B42" s="246"/>
      <c r="C42" s="246"/>
      <c r="D42" s="267"/>
      <c r="E42" s="292"/>
      <c r="F42" s="278"/>
      <c r="G42" s="282"/>
      <c r="H42" s="280"/>
      <c r="I42" s="280"/>
      <c r="J42" s="278"/>
      <c r="K42" s="261"/>
      <c r="L42" s="295"/>
      <c r="M42" s="295"/>
      <c r="N42" s="239"/>
      <c r="O42" s="298"/>
      <c r="P42" s="300"/>
    </row>
    <row r="43" spans="2:16" ht="22.5" customHeight="1" x14ac:dyDescent="0.3">
      <c r="B43" s="241" t="str">
        <f>+LEFT(C43,3)</f>
        <v>7.1</v>
      </c>
      <c r="C43" s="273" t="s">
        <v>141</v>
      </c>
      <c r="D43" s="288" t="s">
        <v>124</v>
      </c>
      <c r="E43" s="204" t="s">
        <v>142</v>
      </c>
      <c r="F43" s="119">
        <v>3</v>
      </c>
      <c r="G43" s="78">
        <v>1</v>
      </c>
      <c r="H43" s="111" t="s">
        <v>539</v>
      </c>
      <c r="I43" s="285" t="s">
        <v>143</v>
      </c>
      <c r="J43" s="119">
        <v>3</v>
      </c>
      <c r="K43" s="177" t="str">
        <f t="shared" ref="K43:K75" si="6">+IF(OR(ISBLANK(F43),ISBLANK(J43)),"",IF(OR(AND(F43=1,J43=1),AND(F43=1,J43=2),AND(F43=1,J43=3)),"Deficiencia de control mayor (diseño y ejecución)",IF(OR(AND(F43=2,J43=2),AND(F43=3,J43=1),AND(F43=3,J43=2),AND(F43=2,J43=1)),"Deficiencia de control (diseño o ejecución)",IF(AND(F43=2,J43=3),"Oportunidad de mejora","Mantenimiento del control"))))</f>
        <v>Mantenimiento del control</v>
      </c>
      <c r="L43" s="161">
        <f t="shared" ref="L43:L75" si="7">+IF(K43="",75,IF(K43="Deficiencia de control mayor (diseño y ejecución)",80,IF(K43="Deficiencia de control (diseño o ejecución)",100,IF(K43="Oportunidad de mejora",120,140))))</f>
        <v>140</v>
      </c>
      <c r="M43" s="297">
        <v>2.0895999999999999</v>
      </c>
      <c r="N43" s="238">
        <f>+L43+M43</f>
        <v>142.08959999999999</v>
      </c>
      <c r="O43" s="299"/>
      <c r="P43" s="301"/>
    </row>
    <row r="44" spans="2:16" ht="22.5" customHeight="1" x14ac:dyDescent="0.3">
      <c r="B44" s="242"/>
      <c r="C44" s="274"/>
      <c r="D44" s="289"/>
      <c r="E44" s="205"/>
      <c r="F44" s="120"/>
      <c r="G44" s="72">
        <v>2</v>
      </c>
      <c r="H44" s="112" t="s">
        <v>144</v>
      </c>
      <c r="I44" s="286"/>
      <c r="J44" s="120"/>
      <c r="K44" s="178"/>
      <c r="L44" s="161"/>
      <c r="M44" s="297"/>
      <c r="N44" s="238"/>
      <c r="O44" s="299"/>
      <c r="P44" s="301"/>
    </row>
    <row r="45" spans="2:16" ht="22.5" customHeight="1" x14ac:dyDescent="0.3">
      <c r="B45" s="242"/>
      <c r="C45" s="274"/>
      <c r="D45" s="289"/>
      <c r="E45" s="205"/>
      <c r="F45" s="120"/>
      <c r="G45" s="72">
        <v>3</v>
      </c>
      <c r="H45" s="72"/>
      <c r="I45" s="286"/>
      <c r="J45" s="120"/>
      <c r="K45" s="178"/>
      <c r="L45" s="161"/>
      <c r="M45" s="297"/>
      <c r="N45" s="238"/>
      <c r="O45" s="299"/>
      <c r="P45" s="301"/>
    </row>
    <row r="46" spans="2:16" ht="22.5" customHeight="1" x14ac:dyDescent="0.3">
      <c r="B46" s="242"/>
      <c r="C46" s="274"/>
      <c r="D46" s="289"/>
      <c r="E46" s="205"/>
      <c r="F46" s="120"/>
      <c r="G46" s="72">
        <v>4</v>
      </c>
      <c r="H46" s="72"/>
      <c r="I46" s="286"/>
      <c r="J46" s="120"/>
      <c r="K46" s="178"/>
      <c r="L46" s="161"/>
      <c r="M46" s="297"/>
      <c r="N46" s="238"/>
      <c r="O46" s="299"/>
      <c r="P46" s="301"/>
    </row>
    <row r="47" spans="2:16" ht="22.5" customHeight="1" x14ac:dyDescent="0.3">
      <c r="B47" s="242"/>
      <c r="C47" s="274"/>
      <c r="D47" s="289"/>
      <c r="E47" s="205"/>
      <c r="F47" s="120"/>
      <c r="G47" s="72">
        <v>5</v>
      </c>
      <c r="H47" s="72"/>
      <c r="I47" s="286"/>
      <c r="J47" s="120"/>
      <c r="K47" s="178"/>
      <c r="L47" s="161"/>
      <c r="M47" s="297"/>
      <c r="N47" s="238"/>
      <c r="O47" s="299"/>
      <c r="P47" s="301"/>
    </row>
    <row r="48" spans="2:16" ht="22.5" customHeight="1" x14ac:dyDescent="0.3">
      <c r="B48" s="242"/>
      <c r="C48" s="274"/>
      <c r="D48" s="289"/>
      <c r="E48" s="205"/>
      <c r="F48" s="120"/>
      <c r="G48" s="72">
        <v>6</v>
      </c>
      <c r="H48" s="72"/>
      <c r="I48" s="286"/>
      <c r="J48" s="120"/>
      <c r="K48" s="178"/>
      <c r="L48" s="161"/>
      <c r="M48" s="297"/>
      <c r="N48" s="238"/>
      <c r="O48" s="299"/>
      <c r="P48" s="301"/>
    </row>
    <row r="49" spans="2:16" ht="22.5" customHeight="1" x14ac:dyDescent="0.3">
      <c r="B49" s="242"/>
      <c r="C49" s="274"/>
      <c r="D49" s="289"/>
      <c r="E49" s="205"/>
      <c r="F49" s="120"/>
      <c r="G49" s="72">
        <v>7</v>
      </c>
      <c r="H49" s="72"/>
      <c r="I49" s="286"/>
      <c r="J49" s="120"/>
      <c r="K49" s="178"/>
      <c r="L49" s="161"/>
      <c r="M49" s="297"/>
      <c r="N49" s="238"/>
      <c r="O49" s="299"/>
      <c r="P49" s="301"/>
    </row>
    <row r="50" spans="2:16" ht="22.5" customHeight="1" x14ac:dyDescent="0.3">
      <c r="B50" s="243"/>
      <c r="C50" s="275"/>
      <c r="D50" s="290"/>
      <c r="E50" s="206"/>
      <c r="F50" s="121"/>
      <c r="G50" s="77">
        <v>8</v>
      </c>
      <c r="H50" s="77"/>
      <c r="I50" s="287"/>
      <c r="J50" s="121"/>
      <c r="K50" s="179"/>
      <c r="L50" s="161"/>
      <c r="M50" s="297"/>
      <c r="N50" s="238"/>
      <c r="O50" s="299"/>
      <c r="P50" s="301"/>
    </row>
    <row r="51" spans="2:16" ht="38.25" customHeight="1" x14ac:dyDescent="0.3">
      <c r="B51" s="241" t="str">
        <f>+LEFT(C51,3)</f>
        <v>7.2</v>
      </c>
      <c r="C51" s="247" t="s">
        <v>145</v>
      </c>
      <c r="D51" s="133" t="s">
        <v>146</v>
      </c>
      <c r="E51" s="204" t="s">
        <v>147</v>
      </c>
      <c r="F51" s="119">
        <v>3</v>
      </c>
      <c r="G51" s="78">
        <v>1</v>
      </c>
      <c r="H51" s="111" t="s">
        <v>148</v>
      </c>
      <c r="I51" s="285" t="s">
        <v>149</v>
      </c>
      <c r="J51" s="119">
        <v>3</v>
      </c>
      <c r="K51" s="177" t="str">
        <f t="shared" si="6"/>
        <v>Mantenimiento del control</v>
      </c>
      <c r="L51" s="161">
        <f t="shared" si="7"/>
        <v>140</v>
      </c>
      <c r="M51" s="297">
        <v>2.1456</v>
      </c>
      <c r="N51" s="238">
        <f t="shared" ref="N51:N75" si="8">+L51+M51</f>
        <v>142.1456</v>
      </c>
      <c r="O51" s="299"/>
      <c r="P51" s="301"/>
    </row>
    <row r="52" spans="2:16" ht="38.25" customHeight="1" x14ac:dyDescent="0.3">
      <c r="B52" s="242"/>
      <c r="C52" s="248"/>
      <c r="D52" s="134"/>
      <c r="E52" s="205"/>
      <c r="F52" s="120"/>
      <c r="G52" s="72">
        <v>2</v>
      </c>
      <c r="H52" s="112" t="s">
        <v>540</v>
      </c>
      <c r="I52" s="286"/>
      <c r="J52" s="120"/>
      <c r="K52" s="178"/>
      <c r="L52" s="161"/>
      <c r="M52" s="297"/>
      <c r="N52" s="238"/>
      <c r="O52" s="299"/>
      <c r="P52" s="301"/>
    </row>
    <row r="53" spans="2:16" ht="38.25" customHeight="1" x14ac:dyDescent="0.3">
      <c r="B53" s="242"/>
      <c r="C53" s="248"/>
      <c r="D53" s="134"/>
      <c r="E53" s="205"/>
      <c r="F53" s="120"/>
      <c r="G53" s="72">
        <v>3</v>
      </c>
      <c r="H53" s="72"/>
      <c r="I53" s="286"/>
      <c r="J53" s="120"/>
      <c r="K53" s="178"/>
      <c r="L53" s="161"/>
      <c r="M53" s="297"/>
      <c r="N53" s="238"/>
      <c r="O53" s="299"/>
      <c r="P53" s="301"/>
    </row>
    <row r="54" spans="2:16" ht="38.25" customHeight="1" x14ac:dyDescent="0.3">
      <c r="B54" s="242"/>
      <c r="C54" s="248"/>
      <c r="D54" s="134"/>
      <c r="E54" s="205"/>
      <c r="F54" s="120"/>
      <c r="G54" s="72">
        <v>4</v>
      </c>
      <c r="H54" s="72"/>
      <c r="I54" s="286"/>
      <c r="J54" s="120"/>
      <c r="K54" s="178"/>
      <c r="L54" s="161"/>
      <c r="M54" s="297"/>
      <c r="N54" s="238"/>
      <c r="O54" s="299"/>
      <c r="P54" s="301"/>
    </row>
    <row r="55" spans="2:16" ht="38.25" customHeight="1" x14ac:dyDescent="0.3">
      <c r="B55" s="242"/>
      <c r="C55" s="248"/>
      <c r="D55" s="134"/>
      <c r="E55" s="205"/>
      <c r="F55" s="120"/>
      <c r="G55" s="72">
        <v>5</v>
      </c>
      <c r="H55" s="72"/>
      <c r="I55" s="286"/>
      <c r="J55" s="120"/>
      <c r="K55" s="178"/>
      <c r="L55" s="161"/>
      <c r="M55" s="297"/>
      <c r="N55" s="238"/>
      <c r="O55" s="299"/>
      <c r="P55" s="301"/>
    </row>
    <row r="56" spans="2:16" ht="38.25" customHeight="1" x14ac:dyDescent="0.3">
      <c r="B56" s="242"/>
      <c r="C56" s="248"/>
      <c r="D56" s="134"/>
      <c r="E56" s="205"/>
      <c r="F56" s="120"/>
      <c r="G56" s="72">
        <v>6</v>
      </c>
      <c r="H56" s="72"/>
      <c r="I56" s="286"/>
      <c r="J56" s="120"/>
      <c r="K56" s="178"/>
      <c r="L56" s="161"/>
      <c r="M56" s="297"/>
      <c r="N56" s="238"/>
      <c r="O56" s="299"/>
      <c r="P56" s="301"/>
    </row>
    <row r="57" spans="2:16" ht="38.25" customHeight="1" x14ac:dyDescent="0.3">
      <c r="B57" s="242"/>
      <c r="C57" s="248"/>
      <c r="D57" s="134"/>
      <c r="E57" s="205"/>
      <c r="F57" s="120"/>
      <c r="G57" s="72">
        <v>7</v>
      </c>
      <c r="H57" s="72"/>
      <c r="I57" s="286"/>
      <c r="J57" s="120"/>
      <c r="K57" s="178"/>
      <c r="L57" s="161"/>
      <c r="M57" s="297"/>
      <c r="N57" s="238"/>
      <c r="O57" s="299"/>
      <c r="P57" s="301"/>
    </row>
    <row r="58" spans="2:16" ht="38.25" customHeight="1" x14ac:dyDescent="0.3">
      <c r="B58" s="243"/>
      <c r="C58" s="249"/>
      <c r="D58" s="135"/>
      <c r="E58" s="206"/>
      <c r="F58" s="121"/>
      <c r="G58" s="77">
        <v>8</v>
      </c>
      <c r="H58" s="77"/>
      <c r="I58" s="287"/>
      <c r="J58" s="121"/>
      <c r="K58" s="179"/>
      <c r="L58" s="161"/>
      <c r="M58" s="297"/>
      <c r="N58" s="238"/>
      <c r="O58" s="299"/>
      <c r="P58" s="301"/>
    </row>
    <row r="59" spans="2:16" ht="27" customHeight="1" x14ac:dyDescent="0.3">
      <c r="B59" s="241" t="str">
        <f>+LEFT(C59,3)</f>
        <v>7.3</v>
      </c>
      <c r="C59" s="247" t="s">
        <v>150</v>
      </c>
      <c r="D59" s="133" t="s">
        <v>146</v>
      </c>
      <c r="E59" s="204" t="s">
        <v>151</v>
      </c>
      <c r="F59" s="119">
        <v>3</v>
      </c>
      <c r="G59" s="78">
        <v>1</v>
      </c>
      <c r="H59" s="111" t="s">
        <v>541</v>
      </c>
      <c r="I59" s="285" t="s">
        <v>152</v>
      </c>
      <c r="J59" s="119">
        <v>3</v>
      </c>
      <c r="K59" s="177" t="str">
        <f t="shared" si="6"/>
        <v>Mantenimiento del control</v>
      </c>
      <c r="L59" s="161">
        <f t="shared" si="7"/>
        <v>140</v>
      </c>
      <c r="M59" s="297">
        <v>2.2364999999999999</v>
      </c>
      <c r="N59" s="238">
        <f t="shared" si="8"/>
        <v>142.23650000000001</v>
      </c>
      <c r="O59" s="299"/>
      <c r="P59" s="301"/>
    </row>
    <row r="60" spans="2:16" ht="27" customHeight="1" x14ac:dyDescent="0.3">
      <c r="B60" s="242"/>
      <c r="C60" s="248"/>
      <c r="D60" s="134"/>
      <c r="E60" s="205"/>
      <c r="F60" s="120"/>
      <c r="G60" s="72">
        <v>2</v>
      </c>
      <c r="H60" s="112" t="s">
        <v>153</v>
      </c>
      <c r="I60" s="286"/>
      <c r="J60" s="120"/>
      <c r="K60" s="178"/>
      <c r="L60" s="161"/>
      <c r="M60" s="297"/>
      <c r="N60" s="238"/>
      <c r="O60" s="299"/>
      <c r="P60" s="301"/>
    </row>
    <row r="61" spans="2:16" ht="27" customHeight="1" x14ac:dyDescent="0.3">
      <c r="B61" s="242"/>
      <c r="C61" s="248"/>
      <c r="D61" s="134"/>
      <c r="E61" s="205"/>
      <c r="F61" s="120"/>
      <c r="G61" s="72">
        <v>3</v>
      </c>
      <c r="H61" s="72"/>
      <c r="I61" s="286"/>
      <c r="J61" s="120"/>
      <c r="K61" s="178"/>
      <c r="L61" s="161"/>
      <c r="M61" s="297"/>
      <c r="N61" s="238"/>
      <c r="O61" s="299"/>
      <c r="P61" s="301"/>
    </row>
    <row r="62" spans="2:16" ht="27" customHeight="1" x14ac:dyDescent="0.3">
      <c r="B62" s="242"/>
      <c r="C62" s="248"/>
      <c r="D62" s="134"/>
      <c r="E62" s="205"/>
      <c r="F62" s="120"/>
      <c r="G62" s="72">
        <v>4</v>
      </c>
      <c r="H62" s="72"/>
      <c r="I62" s="286"/>
      <c r="J62" s="120"/>
      <c r="K62" s="178"/>
      <c r="L62" s="161"/>
      <c r="M62" s="297"/>
      <c r="N62" s="238"/>
      <c r="O62" s="299"/>
      <c r="P62" s="301"/>
    </row>
    <row r="63" spans="2:16" ht="27" customHeight="1" x14ac:dyDescent="0.3">
      <c r="B63" s="242"/>
      <c r="C63" s="248"/>
      <c r="D63" s="134"/>
      <c r="E63" s="205"/>
      <c r="F63" s="120"/>
      <c r="G63" s="72">
        <v>5</v>
      </c>
      <c r="H63" s="72"/>
      <c r="I63" s="286"/>
      <c r="J63" s="120"/>
      <c r="K63" s="178"/>
      <c r="L63" s="161"/>
      <c r="M63" s="297"/>
      <c r="N63" s="238"/>
      <c r="O63" s="299"/>
      <c r="P63" s="301"/>
    </row>
    <row r="64" spans="2:16" ht="27" customHeight="1" x14ac:dyDescent="0.3">
      <c r="B64" s="242"/>
      <c r="C64" s="248"/>
      <c r="D64" s="134"/>
      <c r="E64" s="205"/>
      <c r="F64" s="120"/>
      <c r="G64" s="72">
        <v>6</v>
      </c>
      <c r="H64" s="72"/>
      <c r="I64" s="286"/>
      <c r="J64" s="120"/>
      <c r="K64" s="178"/>
      <c r="L64" s="161"/>
      <c r="M64" s="297"/>
      <c r="N64" s="238"/>
      <c r="O64" s="299"/>
      <c r="P64" s="301"/>
    </row>
    <row r="65" spans="2:16" ht="27" customHeight="1" x14ac:dyDescent="0.3">
      <c r="B65" s="242"/>
      <c r="C65" s="248"/>
      <c r="D65" s="134"/>
      <c r="E65" s="205"/>
      <c r="F65" s="120"/>
      <c r="G65" s="72">
        <v>7</v>
      </c>
      <c r="H65" s="72"/>
      <c r="I65" s="286"/>
      <c r="J65" s="120"/>
      <c r="K65" s="178"/>
      <c r="L65" s="161"/>
      <c r="M65" s="297"/>
      <c r="N65" s="238"/>
      <c r="O65" s="299"/>
      <c r="P65" s="301"/>
    </row>
    <row r="66" spans="2:16" ht="27" customHeight="1" x14ac:dyDescent="0.3">
      <c r="B66" s="243"/>
      <c r="C66" s="249"/>
      <c r="D66" s="135"/>
      <c r="E66" s="206"/>
      <c r="F66" s="121"/>
      <c r="G66" s="77">
        <v>8</v>
      </c>
      <c r="H66" s="77"/>
      <c r="I66" s="287"/>
      <c r="J66" s="121"/>
      <c r="K66" s="179"/>
      <c r="L66" s="161"/>
      <c r="M66" s="297"/>
      <c r="N66" s="238"/>
      <c r="O66" s="299"/>
      <c r="P66" s="301"/>
    </row>
    <row r="67" spans="2:16" ht="27" customHeight="1" x14ac:dyDescent="0.3">
      <c r="B67" s="241" t="str">
        <f>+LEFT(C67,3)</f>
        <v>7.4</v>
      </c>
      <c r="C67" s="247" t="s">
        <v>154</v>
      </c>
      <c r="D67" s="133" t="s">
        <v>155</v>
      </c>
      <c r="E67" s="204" t="s">
        <v>542</v>
      </c>
      <c r="F67" s="119">
        <v>3</v>
      </c>
      <c r="G67" s="78">
        <v>1</v>
      </c>
      <c r="H67" s="111" t="s">
        <v>543</v>
      </c>
      <c r="I67" s="285" t="s">
        <v>156</v>
      </c>
      <c r="J67" s="119">
        <v>3</v>
      </c>
      <c r="K67" s="177" t="str">
        <f t="shared" si="6"/>
        <v>Mantenimiento del control</v>
      </c>
      <c r="L67" s="161">
        <f t="shared" si="7"/>
        <v>140</v>
      </c>
      <c r="M67" s="297">
        <v>2.3896000000000002</v>
      </c>
      <c r="N67" s="238">
        <f t="shared" si="8"/>
        <v>142.3896</v>
      </c>
      <c r="O67" s="299"/>
      <c r="P67" s="301"/>
    </row>
    <row r="68" spans="2:16" ht="27" customHeight="1" x14ac:dyDescent="0.3">
      <c r="B68" s="242"/>
      <c r="C68" s="248"/>
      <c r="D68" s="134"/>
      <c r="E68" s="205"/>
      <c r="F68" s="120"/>
      <c r="G68" s="72">
        <v>2</v>
      </c>
      <c r="H68" s="72" t="s">
        <v>544</v>
      </c>
      <c r="I68" s="286"/>
      <c r="J68" s="120"/>
      <c r="K68" s="178"/>
      <c r="L68" s="161"/>
      <c r="M68" s="297"/>
      <c r="N68" s="238"/>
      <c r="O68" s="299"/>
      <c r="P68" s="301"/>
    </row>
    <row r="69" spans="2:16" ht="27" customHeight="1" x14ac:dyDescent="0.3">
      <c r="B69" s="242"/>
      <c r="C69" s="248"/>
      <c r="D69" s="134"/>
      <c r="E69" s="205"/>
      <c r="F69" s="120"/>
      <c r="G69" s="72">
        <v>3</v>
      </c>
      <c r="H69" s="72"/>
      <c r="I69" s="286"/>
      <c r="J69" s="120"/>
      <c r="K69" s="178"/>
      <c r="L69" s="161"/>
      <c r="M69" s="297"/>
      <c r="N69" s="238"/>
      <c r="O69" s="299"/>
      <c r="P69" s="301"/>
    </row>
    <row r="70" spans="2:16" ht="27" customHeight="1" x14ac:dyDescent="0.3">
      <c r="B70" s="242"/>
      <c r="C70" s="248"/>
      <c r="D70" s="134"/>
      <c r="E70" s="205"/>
      <c r="F70" s="120"/>
      <c r="G70" s="72">
        <v>4</v>
      </c>
      <c r="H70" s="72"/>
      <c r="I70" s="286"/>
      <c r="J70" s="120"/>
      <c r="K70" s="178"/>
      <c r="L70" s="161"/>
      <c r="M70" s="297"/>
      <c r="N70" s="238"/>
      <c r="O70" s="299"/>
      <c r="P70" s="301"/>
    </row>
    <row r="71" spans="2:16" ht="27" customHeight="1" x14ac:dyDescent="0.3">
      <c r="B71" s="242"/>
      <c r="C71" s="248"/>
      <c r="D71" s="134"/>
      <c r="E71" s="205"/>
      <c r="F71" s="120"/>
      <c r="G71" s="72">
        <v>5</v>
      </c>
      <c r="H71" s="72"/>
      <c r="I71" s="286"/>
      <c r="J71" s="120"/>
      <c r="K71" s="178"/>
      <c r="L71" s="161"/>
      <c r="M71" s="297"/>
      <c r="N71" s="238"/>
      <c r="O71" s="299"/>
      <c r="P71" s="301"/>
    </row>
    <row r="72" spans="2:16" ht="27" customHeight="1" x14ac:dyDescent="0.3">
      <c r="B72" s="242"/>
      <c r="C72" s="248"/>
      <c r="D72" s="134"/>
      <c r="E72" s="205"/>
      <c r="F72" s="120"/>
      <c r="G72" s="72">
        <v>6</v>
      </c>
      <c r="H72" s="72"/>
      <c r="I72" s="286"/>
      <c r="J72" s="120"/>
      <c r="K72" s="178"/>
      <c r="L72" s="161"/>
      <c r="M72" s="297"/>
      <c r="N72" s="238"/>
      <c r="O72" s="299"/>
      <c r="P72" s="301"/>
    </row>
    <row r="73" spans="2:16" ht="27" customHeight="1" x14ac:dyDescent="0.3">
      <c r="B73" s="242"/>
      <c r="C73" s="248"/>
      <c r="D73" s="134"/>
      <c r="E73" s="205"/>
      <c r="F73" s="120"/>
      <c r="G73" s="72">
        <v>7</v>
      </c>
      <c r="H73" s="72"/>
      <c r="I73" s="286"/>
      <c r="J73" s="120"/>
      <c r="K73" s="178"/>
      <c r="L73" s="161"/>
      <c r="M73" s="297"/>
      <c r="N73" s="238"/>
      <c r="O73" s="299"/>
      <c r="P73" s="301"/>
    </row>
    <row r="74" spans="2:16" ht="27" customHeight="1" x14ac:dyDescent="0.3">
      <c r="B74" s="243"/>
      <c r="C74" s="249"/>
      <c r="D74" s="135"/>
      <c r="E74" s="206"/>
      <c r="F74" s="121"/>
      <c r="G74" s="77">
        <v>8</v>
      </c>
      <c r="H74" s="77"/>
      <c r="I74" s="287"/>
      <c r="J74" s="121"/>
      <c r="K74" s="179"/>
      <c r="L74" s="161"/>
      <c r="M74" s="297"/>
      <c r="N74" s="238"/>
      <c r="O74" s="299"/>
      <c r="P74" s="301"/>
    </row>
    <row r="75" spans="2:16" ht="27.75" customHeight="1" x14ac:dyDescent="0.3">
      <c r="B75" s="241" t="str">
        <f>+LEFT(C75,3)</f>
        <v>7.5</v>
      </c>
      <c r="C75" s="247" t="s">
        <v>157</v>
      </c>
      <c r="D75" s="133" t="s">
        <v>158</v>
      </c>
      <c r="E75" s="204" t="s">
        <v>545</v>
      </c>
      <c r="F75" s="119">
        <v>3</v>
      </c>
      <c r="G75" s="78">
        <v>1</v>
      </c>
      <c r="H75" s="111" t="s">
        <v>546</v>
      </c>
      <c r="I75" s="285" t="s">
        <v>156</v>
      </c>
      <c r="J75" s="119">
        <v>3</v>
      </c>
      <c r="K75" s="177" t="str">
        <f t="shared" si="6"/>
        <v>Mantenimiento del control</v>
      </c>
      <c r="L75" s="161">
        <f t="shared" si="7"/>
        <v>140</v>
      </c>
      <c r="M75" s="297">
        <v>2.4563000000000001</v>
      </c>
      <c r="N75" s="238">
        <f t="shared" si="8"/>
        <v>142.4563</v>
      </c>
      <c r="O75" s="299"/>
      <c r="P75" s="301"/>
    </row>
    <row r="76" spans="2:16" ht="27.75" customHeight="1" x14ac:dyDescent="0.3">
      <c r="B76" s="242"/>
      <c r="C76" s="248"/>
      <c r="D76" s="134"/>
      <c r="E76" s="205"/>
      <c r="F76" s="120"/>
      <c r="G76" s="72">
        <v>2</v>
      </c>
      <c r="H76" s="72"/>
      <c r="I76" s="286"/>
      <c r="J76" s="120"/>
      <c r="K76" s="178"/>
      <c r="L76" s="161"/>
      <c r="M76" s="297"/>
      <c r="N76" s="238"/>
      <c r="O76" s="299"/>
      <c r="P76" s="301"/>
    </row>
    <row r="77" spans="2:16" ht="27.75" customHeight="1" x14ac:dyDescent="0.3">
      <c r="B77" s="242"/>
      <c r="C77" s="248"/>
      <c r="D77" s="134"/>
      <c r="E77" s="205"/>
      <c r="F77" s="120"/>
      <c r="G77" s="72">
        <v>3</v>
      </c>
      <c r="H77" s="72"/>
      <c r="I77" s="286"/>
      <c r="J77" s="120"/>
      <c r="K77" s="178"/>
      <c r="L77" s="161"/>
      <c r="M77" s="297"/>
      <c r="N77" s="238"/>
      <c r="O77" s="299"/>
      <c r="P77" s="301"/>
    </row>
    <row r="78" spans="2:16" ht="27.75" customHeight="1" x14ac:dyDescent="0.3">
      <c r="B78" s="242"/>
      <c r="C78" s="248"/>
      <c r="D78" s="134"/>
      <c r="E78" s="205"/>
      <c r="F78" s="120"/>
      <c r="G78" s="72">
        <v>4</v>
      </c>
      <c r="H78" s="72"/>
      <c r="I78" s="286"/>
      <c r="J78" s="120"/>
      <c r="K78" s="178"/>
      <c r="L78" s="161"/>
      <c r="M78" s="297"/>
      <c r="N78" s="238"/>
      <c r="O78" s="299"/>
      <c r="P78" s="301"/>
    </row>
    <row r="79" spans="2:16" ht="27.75" customHeight="1" x14ac:dyDescent="0.3">
      <c r="B79" s="242"/>
      <c r="C79" s="248"/>
      <c r="D79" s="134"/>
      <c r="E79" s="205"/>
      <c r="F79" s="120"/>
      <c r="G79" s="72">
        <v>5</v>
      </c>
      <c r="H79" s="72"/>
      <c r="I79" s="286"/>
      <c r="J79" s="120"/>
      <c r="K79" s="178"/>
      <c r="L79" s="161"/>
      <c r="M79" s="297"/>
      <c r="N79" s="238"/>
      <c r="O79" s="299"/>
      <c r="P79" s="301"/>
    </row>
    <row r="80" spans="2:16" ht="27.75" customHeight="1" x14ac:dyDescent="0.3">
      <c r="B80" s="242"/>
      <c r="C80" s="248"/>
      <c r="D80" s="134"/>
      <c r="E80" s="205"/>
      <c r="F80" s="120"/>
      <c r="G80" s="72">
        <v>6</v>
      </c>
      <c r="H80" s="72"/>
      <c r="I80" s="286"/>
      <c r="J80" s="120"/>
      <c r="K80" s="178"/>
      <c r="L80" s="161"/>
      <c r="M80" s="297"/>
      <c r="N80" s="238"/>
      <c r="O80" s="299"/>
      <c r="P80" s="301"/>
    </row>
    <row r="81" spans="2:16" ht="27.75" customHeight="1" x14ac:dyDescent="0.3">
      <c r="B81" s="242"/>
      <c r="C81" s="248"/>
      <c r="D81" s="134"/>
      <c r="E81" s="205"/>
      <c r="F81" s="120"/>
      <c r="G81" s="72">
        <v>7</v>
      </c>
      <c r="H81" s="72"/>
      <c r="I81" s="286"/>
      <c r="J81" s="120"/>
      <c r="K81" s="178"/>
      <c r="L81" s="161"/>
      <c r="M81" s="297"/>
      <c r="N81" s="238"/>
      <c r="O81" s="299"/>
      <c r="P81" s="301"/>
    </row>
    <row r="82" spans="2:16" ht="27.75" customHeight="1" x14ac:dyDescent="0.3">
      <c r="B82" s="243"/>
      <c r="C82" s="249"/>
      <c r="D82" s="135"/>
      <c r="E82" s="206"/>
      <c r="F82" s="121"/>
      <c r="G82" s="77">
        <v>8</v>
      </c>
      <c r="H82" s="77"/>
      <c r="I82" s="287"/>
      <c r="J82" s="121"/>
      <c r="K82" s="179"/>
      <c r="L82" s="161"/>
      <c r="M82" s="297"/>
      <c r="N82" s="238"/>
      <c r="O82" s="299"/>
      <c r="P82" s="301"/>
    </row>
    <row r="83" spans="2:16" ht="22.5" customHeight="1" x14ac:dyDescent="0.3">
      <c r="B83" s="256"/>
      <c r="C83" s="256" t="s">
        <v>159</v>
      </c>
      <c r="D83" s="264" t="s">
        <v>37</v>
      </c>
      <c r="E83" s="279" t="s">
        <v>120</v>
      </c>
      <c r="F83" s="277" t="s">
        <v>121</v>
      </c>
      <c r="G83" s="283" t="s">
        <v>7</v>
      </c>
      <c r="H83" s="284"/>
      <c r="I83" s="284"/>
      <c r="J83" s="277" t="s">
        <v>122</v>
      </c>
      <c r="K83" s="260" t="s">
        <v>38</v>
      </c>
      <c r="L83" s="295"/>
      <c r="M83" s="295"/>
      <c r="N83" s="239"/>
      <c r="O83" s="298"/>
      <c r="P83" s="300"/>
    </row>
    <row r="84" spans="2:16" ht="22.5" customHeight="1" x14ac:dyDescent="0.3">
      <c r="B84" s="257"/>
      <c r="C84" s="257"/>
      <c r="D84" s="266"/>
      <c r="E84" s="291"/>
      <c r="F84" s="277"/>
      <c r="G84" s="281" t="s">
        <v>10</v>
      </c>
      <c r="H84" s="279" t="s">
        <v>11</v>
      </c>
      <c r="I84" s="279" t="s">
        <v>12</v>
      </c>
      <c r="J84" s="277"/>
      <c r="K84" s="260"/>
      <c r="L84" s="295"/>
      <c r="M84" s="295"/>
      <c r="N84" s="239"/>
      <c r="O84" s="298"/>
      <c r="P84" s="300"/>
    </row>
    <row r="85" spans="2:16" ht="72" customHeight="1" thickBot="1" x14ac:dyDescent="0.35">
      <c r="B85" s="258"/>
      <c r="C85" s="258"/>
      <c r="D85" s="267"/>
      <c r="E85" s="292"/>
      <c r="F85" s="278"/>
      <c r="G85" s="282"/>
      <c r="H85" s="280"/>
      <c r="I85" s="280"/>
      <c r="J85" s="278"/>
      <c r="K85" s="261"/>
      <c r="L85" s="295"/>
      <c r="M85" s="295"/>
      <c r="N85" s="239"/>
      <c r="O85" s="298"/>
      <c r="P85" s="300"/>
    </row>
    <row r="86" spans="2:16" ht="28.5" customHeight="1" x14ac:dyDescent="0.3">
      <c r="B86" s="241" t="str">
        <f>+LEFT(C86,3)</f>
        <v>8.1</v>
      </c>
      <c r="C86" s="247" t="s">
        <v>160</v>
      </c>
      <c r="D86" s="133" t="s">
        <v>124</v>
      </c>
      <c r="E86" s="204" t="s">
        <v>547</v>
      </c>
      <c r="F86" s="119">
        <v>3</v>
      </c>
      <c r="G86" s="78">
        <v>1</v>
      </c>
      <c r="H86" s="111" t="s">
        <v>161</v>
      </c>
      <c r="I86" s="285" t="s">
        <v>550</v>
      </c>
      <c r="J86" s="119">
        <v>3</v>
      </c>
      <c r="K86" s="177" t="str">
        <f t="shared" ref="K86:K110" si="9">+IF(OR(ISBLANK(F86),ISBLANK(J86)),"",IF(OR(AND(F86=1,J86=1),AND(F86=1,J86=2),AND(F86=1,J86=3)),"Deficiencia de control mayor (diseño y ejecución)",IF(OR(AND(F86=2,J86=2),AND(F86=3,J86=1),AND(F86=3,J86=2),AND(F86=2,J86=1)),"Deficiencia de control (diseño o ejecución)",IF(AND(F86=2,J86=3),"Oportunidad de mejora","Mantenimiento del control"))))</f>
        <v>Mantenimiento del control</v>
      </c>
      <c r="L86" s="161">
        <f t="shared" ref="L86:L110" si="10">+IF(K86="",75,IF(K86="Deficiencia de control mayor (diseño y ejecución)",80,IF(K86="Deficiencia de control (diseño o ejecución)",100,IF(K86="Oportunidad de mejora",120,140))))</f>
        <v>140</v>
      </c>
      <c r="M86" s="297">
        <v>2.5457999999999998</v>
      </c>
      <c r="N86" s="238">
        <f t="shared" ref="N86:N110" si="11">+L86+M86</f>
        <v>142.54579999999999</v>
      </c>
      <c r="O86" s="299"/>
      <c r="P86" s="301"/>
    </row>
    <row r="87" spans="2:16" ht="28.5" customHeight="1" x14ac:dyDescent="0.3">
      <c r="B87" s="242"/>
      <c r="C87" s="248"/>
      <c r="D87" s="134"/>
      <c r="E87" s="205"/>
      <c r="F87" s="120"/>
      <c r="G87" s="72">
        <v>2</v>
      </c>
      <c r="H87" s="72" t="s">
        <v>548</v>
      </c>
      <c r="I87" s="286"/>
      <c r="J87" s="120"/>
      <c r="K87" s="178"/>
      <c r="L87" s="161"/>
      <c r="M87" s="297"/>
      <c r="N87" s="238"/>
      <c r="O87" s="299"/>
      <c r="P87" s="301"/>
    </row>
    <row r="88" spans="2:16" ht="28.5" customHeight="1" x14ac:dyDescent="0.3">
      <c r="B88" s="242"/>
      <c r="C88" s="248"/>
      <c r="D88" s="134"/>
      <c r="E88" s="205"/>
      <c r="F88" s="120"/>
      <c r="G88" s="72">
        <v>3</v>
      </c>
      <c r="H88" s="72" t="s">
        <v>549</v>
      </c>
      <c r="I88" s="286"/>
      <c r="J88" s="120"/>
      <c r="K88" s="178"/>
      <c r="L88" s="161"/>
      <c r="M88" s="297"/>
      <c r="N88" s="238"/>
      <c r="O88" s="299"/>
      <c r="P88" s="301"/>
    </row>
    <row r="89" spans="2:16" ht="28.5" customHeight="1" x14ac:dyDescent="0.3">
      <c r="B89" s="242"/>
      <c r="C89" s="248"/>
      <c r="D89" s="134"/>
      <c r="E89" s="205"/>
      <c r="F89" s="120"/>
      <c r="G89" s="72">
        <v>4</v>
      </c>
      <c r="H89" s="72"/>
      <c r="I89" s="286"/>
      <c r="J89" s="120"/>
      <c r="K89" s="178"/>
      <c r="L89" s="161"/>
      <c r="M89" s="297"/>
      <c r="N89" s="238"/>
      <c r="O89" s="299"/>
      <c r="P89" s="301"/>
    </row>
    <row r="90" spans="2:16" ht="28.5" customHeight="1" x14ac:dyDescent="0.3">
      <c r="B90" s="242"/>
      <c r="C90" s="248"/>
      <c r="D90" s="134"/>
      <c r="E90" s="205"/>
      <c r="F90" s="120"/>
      <c r="G90" s="72">
        <v>5</v>
      </c>
      <c r="H90" s="72"/>
      <c r="I90" s="286"/>
      <c r="J90" s="120"/>
      <c r="K90" s="178"/>
      <c r="L90" s="161"/>
      <c r="M90" s="297"/>
      <c r="N90" s="238"/>
      <c r="O90" s="299"/>
      <c r="P90" s="301"/>
    </row>
    <row r="91" spans="2:16" ht="28.5" customHeight="1" x14ac:dyDescent="0.3">
      <c r="B91" s="242"/>
      <c r="C91" s="248"/>
      <c r="D91" s="134"/>
      <c r="E91" s="205"/>
      <c r="F91" s="120"/>
      <c r="G91" s="72">
        <v>6</v>
      </c>
      <c r="H91" s="72"/>
      <c r="I91" s="286"/>
      <c r="J91" s="120"/>
      <c r="K91" s="178"/>
      <c r="L91" s="161"/>
      <c r="M91" s="297"/>
      <c r="N91" s="238"/>
      <c r="O91" s="299"/>
      <c r="P91" s="301"/>
    </row>
    <row r="92" spans="2:16" ht="28.5" customHeight="1" x14ac:dyDescent="0.3">
      <c r="B92" s="242"/>
      <c r="C92" s="248"/>
      <c r="D92" s="134"/>
      <c r="E92" s="205"/>
      <c r="F92" s="120"/>
      <c r="G92" s="72">
        <v>7</v>
      </c>
      <c r="H92" s="72"/>
      <c r="I92" s="286"/>
      <c r="J92" s="120"/>
      <c r="K92" s="178"/>
      <c r="L92" s="161"/>
      <c r="M92" s="297"/>
      <c r="N92" s="238"/>
      <c r="O92" s="299"/>
      <c r="P92" s="301"/>
    </row>
    <row r="93" spans="2:16" ht="28.5" customHeight="1" x14ac:dyDescent="0.3">
      <c r="B93" s="243"/>
      <c r="C93" s="249"/>
      <c r="D93" s="135"/>
      <c r="E93" s="206"/>
      <c r="F93" s="121"/>
      <c r="G93" s="77">
        <v>8</v>
      </c>
      <c r="H93" s="77"/>
      <c r="I93" s="287"/>
      <c r="J93" s="121"/>
      <c r="K93" s="179"/>
      <c r="L93" s="161"/>
      <c r="M93" s="297"/>
      <c r="N93" s="238"/>
      <c r="O93" s="299"/>
      <c r="P93" s="301"/>
    </row>
    <row r="94" spans="2:16" ht="28.5" customHeight="1" x14ac:dyDescent="0.3">
      <c r="B94" s="241" t="str">
        <f>+LEFT(C94,3)</f>
        <v>8.2</v>
      </c>
      <c r="C94" s="247" t="s">
        <v>162</v>
      </c>
      <c r="D94" s="133" t="s">
        <v>163</v>
      </c>
      <c r="E94" s="204" t="s">
        <v>551</v>
      </c>
      <c r="F94" s="119">
        <v>3</v>
      </c>
      <c r="G94" s="78">
        <v>1</v>
      </c>
      <c r="H94" s="111" t="s">
        <v>161</v>
      </c>
      <c r="I94" s="285" t="s">
        <v>550</v>
      </c>
      <c r="J94" s="119">
        <v>3</v>
      </c>
      <c r="K94" s="177" t="str">
        <f t="shared" si="9"/>
        <v>Mantenimiento del control</v>
      </c>
      <c r="L94" s="161">
        <f t="shared" si="10"/>
        <v>140</v>
      </c>
      <c r="M94" s="297">
        <v>2.6320999999999999</v>
      </c>
      <c r="N94" s="238">
        <f t="shared" si="11"/>
        <v>142.63210000000001</v>
      </c>
      <c r="O94" s="299"/>
      <c r="P94" s="301"/>
    </row>
    <row r="95" spans="2:16" ht="28.5" customHeight="1" x14ac:dyDescent="0.3">
      <c r="B95" s="242"/>
      <c r="C95" s="248"/>
      <c r="D95" s="134"/>
      <c r="E95" s="205"/>
      <c r="F95" s="120"/>
      <c r="G95" s="72">
        <v>2</v>
      </c>
      <c r="H95" s="112" t="s">
        <v>548</v>
      </c>
      <c r="I95" s="286"/>
      <c r="J95" s="120"/>
      <c r="K95" s="178"/>
      <c r="L95" s="161"/>
      <c r="M95" s="297"/>
      <c r="N95" s="238"/>
      <c r="O95" s="299"/>
      <c r="P95" s="301"/>
    </row>
    <row r="96" spans="2:16" ht="28.5" customHeight="1" x14ac:dyDescent="0.3">
      <c r="B96" s="242"/>
      <c r="C96" s="248"/>
      <c r="D96" s="134"/>
      <c r="E96" s="205"/>
      <c r="F96" s="120"/>
      <c r="G96" s="72">
        <v>3</v>
      </c>
      <c r="H96" s="112" t="s">
        <v>552</v>
      </c>
      <c r="I96" s="286"/>
      <c r="J96" s="120"/>
      <c r="K96" s="178"/>
      <c r="L96" s="161"/>
      <c r="M96" s="297"/>
      <c r="N96" s="238"/>
      <c r="O96" s="299"/>
      <c r="P96" s="301"/>
    </row>
    <row r="97" spans="2:16" ht="28.5" customHeight="1" x14ac:dyDescent="0.3">
      <c r="B97" s="242"/>
      <c r="C97" s="248"/>
      <c r="D97" s="134"/>
      <c r="E97" s="205"/>
      <c r="F97" s="120"/>
      <c r="G97" s="72">
        <v>4</v>
      </c>
      <c r="H97" s="72"/>
      <c r="I97" s="286"/>
      <c r="J97" s="120"/>
      <c r="K97" s="178"/>
      <c r="L97" s="161"/>
      <c r="M97" s="297"/>
      <c r="N97" s="238"/>
      <c r="O97" s="299"/>
      <c r="P97" s="301"/>
    </row>
    <row r="98" spans="2:16" ht="28.5" customHeight="1" x14ac:dyDescent="0.3">
      <c r="B98" s="242"/>
      <c r="C98" s="248"/>
      <c r="D98" s="134"/>
      <c r="E98" s="205"/>
      <c r="F98" s="120"/>
      <c r="G98" s="72">
        <v>5</v>
      </c>
      <c r="H98" s="72"/>
      <c r="I98" s="286"/>
      <c r="J98" s="120"/>
      <c r="K98" s="178"/>
      <c r="L98" s="161"/>
      <c r="M98" s="297"/>
      <c r="N98" s="238"/>
      <c r="O98" s="299"/>
      <c r="P98" s="301"/>
    </row>
    <row r="99" spans="2:16" ht="28.5" customHeight="1" x14ac:dyDescent="0.3">
      <c r="B99" s="242"/>
      <c r="C99" s="248"/>
      <c r="D99" s="134"/>
      <c r="E99" s="205"/>
      <c r="F99" s="120"/>
      <c r="G99" s="72">
        <v>6</v>
      </c>
      <c r="H99" s="72"/>
      <c r="I99" s="286"/>
      <c r="J99" s="120"/>
      <c r="K99" s="178"/>
      <c r="L99" s="161"/>
      <c r="M99" s="297"/>
      <c r="N99" s="238"/>
      <c r="O99" s="299"/>
      <c r="P99" s="301"/>
    </row>
    <row r="100" spans="2:16" ht="28.5" customHeight="1" x14ac:dyDescent="0.3">
      <c r="B100" s="242"/>
      <c r="C100" s="248"/>
      <c r="D100" s="134"/>
      <c r="E100" s="205"/>
      <c r="F100" s="120"/>
      <c r="G100" s="72">
        <v>7</v>
      </c>
      <c r="H100" s="72"/>
      <c r="I100" s="286"/>
      <c r="J100" s="120"/>
      <c r="K100" s="178"/>
      <c r="L100" s="161"/>
      <c r="M100" s="297"/>
      <c r="N100" s="238"/>
      <c r="O100" s="299"/>
      <c r="P100" s="301"/>
    </row>
    <row r="101" spans="2:16" ht="28.5" customHeight="1" x14ac:dyDescent="0.3">
      <c r="B101" s="243"/>
      <c r="C101" s="249"/>
      <c r="D101" s="135"/>
      <c r="E101" s="206"/>
      <c r="F101" s="121"/>
      <c r="G101" s="77">
        <v>8</v>
      </c>
      <c r="H101" s="77"/>
      <c r="I101" s="287"/>
      <c r="J101" s="121"/>
      <c r="K101" s="179"/>
      <c r="L101" s="161"/>
      <c r="M101" s="297"/>
      <c r="N101" s="238"/>
      <c r="O101" s="299"/>
      <c r="P101" s="301"/>
    </row>
    <row r="102" spans="2:16" ht="28.5" customHeight="1" x14ac:dyDescent="0.3">
      <c r="B102" s="241" t="str">
        <f>+LEFT(C102,3)</f>
        <v>8.3</v>
      </c>
      <c r="C102" s="247" t="s">
        <v>164</v>
      </c>
      <c r="D102" s="133" t="s">
        <v>165</v>
      </c>
      <c r="E102" s="204" t="s">
        <v>166</v>
      </c>
      <c r="F102" s="119">
        <v>3</v>
      </c>
      <c r="G102" s="78">
        <v>1</v>
      </c>
      <c r="H102" s="111" t="s">
        <v>167</v>
      </c>
      <c r="I102" s="285" t="s">
        <v>168</v>
      </c>
      <c r="J102" s="119">
        <v>3</v>
      </c>
      <c r="K102" s="177" t="str">
        <f t="shared" si="9"/>
        <v>Mantenimiento del control</v>
      </c>
      <c r="L102" s="161">
        <f t="shared" si="10"/>
        <v>140</v>
      </c>
      <c r="M102" s="297">
        <v>2.7456</v>
      </c>
      <c r="N102" s="238">
        <f t="shared" si="11"/>
        <v>142.7456</v>
      </c>
      <c r="O102" s="299"/>
      <c r="P102" s="301"/>
    </row>
    <row r="103" spans="2:16" ht="28.5" customHeight="1" x14ac:dyDescent="0.3">
      <c r="B103" s="242"/>
      <c r="C103" s="248"/>
      <c r="D103" s="134"/>
      <c r="E103" s="205"/>
      <c r="F103" s="120"/>
      <c r="G103" s="72">
        <v>2</v>
      </c>
      <c r="H103" s="112" t="s">
        <v>169</v>
      </c>
      <c r="I103" s="286"/>
      <c r="J103" s="120"/>
      <c r="K103" s="178"/>
      <c r="L103" s="161"/>
      <c r="M103" s="297"/>
      <c r="N103" s="238"/>
      <c r="O103" s="299"/>
      <c r="P103" s="301"/>
    </row>
    <row r="104" spans="2:16" ht="28.5" customHeight="1" x14ac:dyDescent="0.3">
      <c r="B104" s="242"/>
      <c r="C104" s="248"/>
      <c r="D104" s="134"/>
      <c r="E104" s="205"/>
      <c r="F104" s="120"/>
      <c r="G104" s="72">
        <v>3</v>
      </c>
      <c r="H104" s="112" t="s">
        <v>170</v>
      </c>
      <c r="I104" s="286"/>
      <c r="J104" s="120"/>
      <c r="K104" s="178"/>
      <c r="L104" s="161"/>
      <c r="M104" s="297"/>
      <c r="N104" s="238"/>
      <c r="O104" s="299"/>
      <c r="P104" s="301"/>
    </row>
    <row r="105" spans="2:16" ht="28.5" customHeight="1" x14ac:dyDescent="0.3">
      <c r="B105" s="242"/>
      <c r="C105" s="248"/>
      <c r="D105" s="134"/>
      <c r="E105" s="205"/>
      <c r="F105" s="120"/>
      <c r="G105" s="72">
        <v>4</v>
      </c>
      <c r="H105" s="72"/>
      <c r="I105" s="286"/>
      <c r="J105" s="120"/>
      <c r="K105" s="178"/>
      <c r="L105" s="161"/>
      <c r="M105" s="297"/>
      <c r="N105" s="238"/>
      <c r="O105" s="299"/>
      <c r="P105" s="301"/>
    </row>
    <row r="106" spans="2:16" ht="28.5" customHeight="1" x14ac:dyDescent="0.3">
      <c r="B106" s="242"/>
      <c r="C106" s="248"/>
      <c r="D106" s="134"/>
      <c r="E106" s="205"/>
      <c r="F106" s="120"/>
      <c r="G106" s="72">
        <v>5</v>
      </c>
      <c r="H106" s="72"/>
      <c r="I106" s="286"/>
      <c r="J106" s="120"/>
      <c r="K106" s="178"/>
      <c r="L106" s="161"/>
      <c r="M106" s="297"/>
      <c r="N106" s="238"/>
      <c r="O106" s="299"/>
      <c r="P106" s="301"/>
    </row>
    <row r="107" spans="2:16" ht="28.5" customHeight="1" x14ac:dyDescent="0.3">
      <c r="B107" s="242"/>
      <c r="C107" s="248"/>
      <c r="D107" s="134"/>
      <c r="E107" s="205"/>
      <c r="F107" s="120"/>
      <c r="G107" s="72">
        <v>6</v>
      </c>
      <c r="H107" s="72"/>
      <c r="I107" s="286"/>
      <c r="J107" s="120"/>
      <c r="K107" s="178"/>
      <c r="L107" s="161"/>
      <c r="M107" s="297"/>
      <c r="N107" s="238"/>
      <c r="O107" s="299"/>
      <c r="P107" s="301"/>
    </row>
    <row r="108" spans="2:16" ht="28.5" customHeight="1" x14ac:dyDescent="0.3">
      <c r="B108" s="242"/>
      <c r="C108" s="248"/>
      <c r="D108" s="134"/>
      <c r="E108" s="205"/>
      <c r="F108" s="120"/>
      <c r="G108" s="72">
        <v>7</v>
      </c>
      <c r="H108" s="72"/>
      <c r="I108" s="286"/>
      <c r="J108" s="120"/>
      <c r="K108" s="178"/>
      <c r="L108" s="161"/>
      <c r="M108" s="297"/>
      <c r="N108" s="238"/>
      <c r="O108" s="299"/>
      <c r="P108" s="301"/>
    </row>
    <row r="109" spans="2:16" ht="28.5" customHeight="1" x14ac:dyDescent="0.3">
      <c r="B109" s="243"/>
      <c r="C109" s="249"/>
      <c r="D109" s="135"/>
      <c r="E109" s="206"/>
      <c r="F109" s="121"/>
      <c r="G109" s="77">
        <v>8</v>
      </c>
      <c r="H109" s="77"/>
      <c r="I109" s="287"/>
      <c r="J109" s="121"/>
      <c r="K109" s="179"/>
      <c r="L109" s="161"/>
      <c r="M109" s="297"/>
      <c r="N109" s="238"/>
      <c r="O109" s="299"/>
      <c r="P109" s="301"/>
    </row>
    <row r="110" spans="2:16" ht="30" customHeight="1" x14ac:dyDescent="0.3">
      <c r="B110" s="241" t="str">
        <f>+LEFT(C110,3)</f>
        <v>8.4</v>
      </c>
      <c r="C110" s="247" t="s">
        <v>171</v>
      </c>
      <c r="D110" s="133" t="s">
        <v>163</v>
      </c>
      <c r="E110" s="204" t="s">
        <v>172</v>
      </c>
      <c r="F110" s="119">
        <v>3</v>
      </c>
      <c r="G110" s="78">
        <v>1</v>
      </c>
      <c r="H110" s="111" t="s">
        <v>173</v>
      </c>
      <c r="I110" s="285" t="s">
        <v>554</v>
      </c>
      <c r="J110" s="119">
        <v>3</v>
      </c>
      <c r="K110" s="177" t="str">
        <f t="shared" si="9"/>
        <v>Mantenimiento del control</v>
      </c>
      <c r="L110" s="161">
        <f t="shared" si="10"/>
        <v>140</v>
      </c>
      <c r="M110" s="297">
        <v>2.8744999999999998</v>
      </c>
      <c r="N110" s="238">
        <f t="shared" si="11"/>
        <v>142.87450000000001</v>
      </c>
      <c r="O110" s="299"/>
      <c r="P110" s="301"/>
    </row>
    <row r="111" spans="2:16" ht="30" customHeight="1" x14ac:dyDescent="0.3">
      <c r="B111" s="242"/>
      <c r="C111" s="248"/>
      <c r="D111" s="134"/>
      <c r="E111" s="205"/>
      <c r="F111" s="120"/>
      <c r="G111" s="72">
        <v>2</v>
      </c>
      <c r="H111" s="72" t="s">
        <v>553</v>
      </c>
      <c r="I111" s="286"/>
      <c r="J111" s="120"/>
      <c r="K111" s="178"/>
      <c r="L111" s="161"/>
      <c r="M111" s="297"/>
      <c r="N111" s="238"/>
      <c r="O111" s="299"/>
      <c r="P111" s="301"/>
    </row>
    <row r="112" spans="2:16" ht="30" customHeight="1" x14ac:dyDescent="0.3">
      <c r="B112" s="242"/>
      <c r="C112" s="248"/>
      <c r="D112" s="134"/>
      <c r="E112" s="205"/>
      <c r="F112" s="120"/>
      <c r="G112" s="72">
        <v>3</v>
      </c>
      <c r="H112" s="72"/>
      <c r="I112" s="286"/>
      <c r="J112" s="120"/>
      <c r="K112" s="178"/>
      <c r="L112" s="161"/>
      <c r="M112" s="297"/>
      <c r="N112" s="238"/>
      <c r="O112" s="299"/>
      <c r="P112" s="301"/>
    </row>
    <row r="113" spans="2:16" ht="30" customHeight="1" x14ac:dyDescent="0.3">
      <c r="B113" s="242"/>
      <c r="C113" s="248"/>
      <c r="D113" s="134"/>
      <c r="E113" s="205"/>
      <c r="F113" s="120"/>
      <c r="G113" s="72">
        <v>4</v>
      </c>
      <c r="H113" s="72"/>
      <c r="I113" s="286"/>
      <c r="J113" s="120"/>
      <c r="K113" s="178"/>
      <c r="L113" s="161"/>
      <c r="M113" s="297"/>
      <c r="N113" s="238"/>
      <c r="O113" s="299"/>
      <c r="P113" s="301"/>
    </row>
    <row r="114" spans="2:16" ht="30" customHeight="1" x14ac:dyDescent="0.3">
      <c r="B114" s="242"/>
      <c r="C114" s="248"/>
      <c r="D114" s="134"/>
      <c r="E114" s="205"/>
      <c r="F114" s="120"/>
      <c r="G114" s="72">
        <v>5</v>
      </c>
      <c r="H114" s="72"/>
      <c r="I114" s="286"/>
      <c r="J114" s="120"/>
      <c r="K114" s="178"/>
      <c r="L114" s="161"/>
      <c r="M114" s="297"/>
      <c r="N114" s="238"/>
      <c r="O114" s="299"/>
      <c r="P114" s="301"/>
    </row>
    <row r="115" spans="2:16" ht="30" customHeight="1" x14ac:dyDescent="0.3">
      <c r="B115" s="242"/>
      <c r="C115" s="248"/>
      <c r="D115" s="134"/>
      <c r="E115" s="205"/>
      <c r="F115" s="120"/>
      <c r="G115" s="72">
        <v>6</v>
      </c>
      <c r="H115" s="72"/>
      <c r="I115" s="286"/>
      <c r="J115" s="120"/>
      <c r="K115" s="178"/>
      <c r="L115" s="161"/>
      <c r="M115" s="297"/>
      <c r="N115" s="238"/>
      <c r="O115" s="299"/>
      <c r="P115" s="301"/>
    </row>
    <row r="116" spans="2:16" ht="30" customHeight="1" x14ac:dyDescent="0.3">
      <c r="B116" s="242"/>
      <c r="C116" s="248"/>
      <c r="D116" s="134"/>
      <c r="E116" s="205"/>
      <c r="F116" s="120"/>
      <c r="G116" s="72">
        <v>7</v>
      </c>
      <c r="H116" s="72"/>
      <c r="I116" s="286"/>
      <c r="J116" s="120"/>
      <c r="K116" s="178"/>
      <c r="L116" s="161"/>
      <c r="M116" s="297"/>
      <c r="N116" s="238"/>
      <c r="O116" s="299"/>
      <c r="P116" s="301"/>
    </row>
    <row r="117" spans="2:16" ht="30" customHeight="1" x14ac:dyDescent="0.3">
      <c r="B117" s="243"/>
      <c r="C117" s="249"/>
      <c r="D117" s="135"/>
      <c r="E117" s="206"/>
      <c r="F117" s="121"/>
      <c r="G117" s="77">
        <v>8</v>
      </c>
      <c r="H117" s="77"/>
      <c r="I117" s="287"/>
      <c r="J117" s="121"/>
      <c r="K117" s="179"/>
      <c r="L117" s="161"/>
      <c r="M117" s="297"/>
      <c r="N117" s="238"/>
      <c r="O117" s="299"/>
      <c r="P117" s="301"/>
    </row>
    <row r="118" spans="2:16" ht="22.5" customHeight="1" x14ac:dyDescent="0.3">
      <c r="B118" s="245"/>
      <c r="C118" s="245" t="s">
        <v>175</v>
      </c>
      <c r="D118" s="264" t="s">
        <v>37</v>
      </c>
      <c r="E118" s="279" t="s">
        <v>120</v>
      </c>
      <c r="F118" s="277" t="s">
        <v>121</v>
      </c>
      <c r="G118" s="283" t="s">
        <v>7</v>
      </c>
      <c r="H118" s="284"/>
      <c r="I118" s="284"/>
      <c r="J118" s="277" t="s">
        <v>122</v>
      </c>
      <c r="K118" s="260" t="s">
        <v>38</v>
      </c>
      <c r="L118" s="295"/>
      <c r="M118" s="295"/>
      <c r="N118" s="239"/>
      <c r="O118" s="298"/>
      <c r="P118" s="300"/>
    </row>
    <row r="119" spans="2:16" ht="22.5" customHeight="1" x14ac:dyDescent="0.3">
      <c r="B119" s="245"/>
      <c r="C119" s="245"/>
      <c r="D119" s="266"/>
      <c r="E119" s="291"/>
      <c r="F119" s="277"/>
      <c r="G119" s="281" t="s">
        <v>10</v>
      </c>
      <c r="H119" s="279" t="s">
        <v>11</v>
      </c>
      <c r="I119" s="279" t="s">
        <v>12</v>
      </c>
      <c r="J119" s="277"/>
      <c r="K119" s="260"/>
      <c r="L119" s="295"/>
      <c r="M119" s="295"/>
      <c r="N119" s="239"/>
      <c r="O119" s="298"/>
      <c r="P119" s="300"/>
    </row>
    <row r="120" spans="2:16" ht="78.75" customHeight="1" thickBot="1" x14ac:dyDescent="0.35">
      <c r="B120" s="246"/>
      <c r="C120" s="246"/>
      <c r="D120" s="267"/>
      <c r="E120" s="292"/>
      <c r="F120" s="278"/>
      <c r="G120" s="282"/>
      <c r="H120" s="280"/>
      <c r="I120" s="280"/>
      <c r="J120" s="278"/>
      <c r="K120" s="261"/>
      <c r="L120" s="295"/>
      <c r="M120" s="295"/>
      <c r="N120" s="239"/>
      <c r="O120" s="298"/>
      <c r="P120" s="300"/>
    </row>
    <row r="121" spans="2:16" ht="14" x14ac:dyDescent="0.3">
      <c r="B121" s="241" t="str">
        <f>+LEFT(C121,3)</f>
        <v>9.1</v>
      </c>
      <c r="C121" s="247" t="s">
        <v>176</v>
      </c>
      <c r="D121" s="133" t="s">
        <v>177</v>
      </c>
      <c r="E121" s="204" t="s">
        <v>555</v>
      </c>
      <c r="F121" s="119">
        <v>3</v>
      </c>
      <c r="G121" s="78">
        <v>1</v>
      </c>
      <c r="H121" s="111" t="s">
        <v>556</v>
      </c>
      <c r="I121" s="285" t="s">
        <v>559</v>
      </c>
      <c r="J121" s="119">
        <v>3</v>
      </c>
      <c r="K121" s="177" t="str">
        <f t="shared" ref="K121:K153" si="12">+IF(OR(ISBLANK(F121),ISBLANK(J121)),"",IF(OR(AND(F121=1,J121=1),AND(F121=1,J121=2),AND(F121=1,J121=3)),"Deficiencia de control mayor (diseño y ejecución)",IF(OR(AND(F121=2,J121=2),AND(F121=3,J121=1),AND(F121=3,J121=2),AND(F121=2,J121=1)),"Deficiencia de control (diseño o ejecución)",IF(AND(F121=2,J121=3),"Oportunidad de mejora","Mantenimiento del control"))))</f>
        <v>Mantenimiento del control</v>
      </c>
      <c r="L121" s="161">
        <f t="shared" ref="L121:L153" si="13">+IF(K121="",75,IF(K121="Deficiencia de control mayor (diseño y ejecución)",80,IF(K121="Deficiencia de control (diseño o ejecución)",100,IF(K121="Oportunidad de mejora",120,140))))</f>
        <v>140</v>
      </c>
      <c r="M121" s="297">
        <v>2.9634999999999998</v>
      </c>
      <c r="N121" s="238">
        <f t="shared" ref="N121:N153" si="14">+L121+M121</f>
        <v>142.96350000000001</v>
      </c>
      <c r="O121" s="299"/>
      <c r="P121" s="301"/>
    </row>
    <row r="122" spans="2:16" ht="14" x14ac:dyDescent="0.3">
      <c r="B122" s="242"/>
      <c r="C122" s="248"/>
      <c r="D122" s="134"/>
      <c r="E122" s="205"/>
      <c r="F122" s="120"/>
      <c r="G122" s="72">
        <v>2</v>
      </c>
      <c r="H122" s="112" t="s">
        <v>557</v>
      </c>
      <c r="I122" s="286"/>
      <c r="J122" s="120"/>
      <c r="K122" s="178"/>
      <c r="L122" s="161"/>
      <c r="M122" s="297"/>
      <c r="N122" s="238"/>
      <c r="O122" s="299"/>
      <c r="P122" s="301"/>
    </row>
    <row r="123" spans="2:16" ht="16.5" customHeight="1" x14ac:dyDescent="0.3">
      <c r="B123" s="242"/>
      <c r="C123" s="248"/>
      <c r="D123" s="134"/>
      <c r="E123" s="205"/>
      <c r="F123" s="120"/>
      <c r="G123" s="72">
        <v>3</v>
      </c>
      <c r="H123" s="112" t="s">
        <v>558</v>
      </c>
      <c r="I123" s="286"/>
      <c r="J123" s="120"/>
      <c r="K123" s="178"/>
      <c r="L123" s="161"/>
      <c r="M123" s="297"/>
      <c r="N123" s="238"/>
      <c r="O123" s="299"/>
      <c r="P123" s="301"/>
    </row>
    <row r="124" spans="2:16" ht="14" x14ac:dyDescent="0.3">
      <c r="B124" s="242"/>
      <c r="C124" s="248"/>
      <c r="D124" s="134"/>
      <c r="E124" s="205"/>
      <c r="F124" s="120"/>
      <c r="G124" s="72">
        <v>4</v>
      </c>
      <c r="H124" s="72"/>
      <c r="I124" s="286"/>
      <c r="J124" s="120"/>
      <c r="K124" s="178"/>
      <c r="L124" s="161"/>
      <c r="M124" s="297"/>
      <c r="N124" s="238"/>
      <c r="O124" s="299"/>
      <c r="P124" s="301"/>
    </row>
    <row r="125" spans="2:16" ht="14" x14ac:dyDescent="0.3">
      <c r="B125" s="242"/>
      <c r="C125" s="248"/>
      <c r="D125" s="134"/>
      <c r="E125" s="205"/>
      <c r="F125" s="120"/>
      <c r="G125" s="72">
        <v>5</v>
      </c>
      <c r="H125" s="72"/>
      <c r="I125" s="286"/>
      <c r="J125" s="120"/>
      <c r="K125" s="178"/>
      <c r="L125" s="161"/>
      <c r="M125" s="297"/>
      <c r="N125" s="238"/>
      <c r="O125" s="299"/>
      <c r="P125" s="301"/>
    </row>
    <row r="126" spans="2:16" ht="14" x14ac:dyDescent="0.3">
      <c r="B126" s="242"/>
      <c r="C126" s="248"/>
      <c r="D126" s="134"/>
      <c r="E126" s="205"/>
      <c r="F126" s="120"/>
      <c r="G126" s="72">
        <v>6</v>
      </c>
      <c r="H126" s="72"/>
      <c r="I126" s="286"/>
      <c r="J126" s="120"/>
      <c r="K126" s="178"/>
      <c r="L126" s="161"/>
      <c r="M126" s="297"/>
      <c r="N126" s="238"/>
      <c r="O126" s="299"/>
      <c r="P126" s="301"/>
    </row>
    <row r="127" spans="2:16" ht="14" x14ac:dyDescent="0.3">
      <c r="B127" s="242"/>
      <c r="C127" s="248"/>
      <c r="D127" s="134"/>
      <c r="E127" s="205"/>
      <c r="F127" s="120"/>
      <c r="G127" s="72">
        <v>7</v>
      </c>
      <c r="H127" s="72"/>
      <c r="I127" s="286"/>
      <c r="J127" s="120"/>
      <c r="K127" s="178"/>
      <c r="L127" s="161"/>
      <c r="M127" s="297"/>
      <c r="N127" s="238"/>
      <c r="O127" s="299"/>
      <c r="P127" s="301"/>
    </row>
    <row r="128" spans="2:16" ht="14" x14ac:dyDescent="0.3">
      <c r="B128" s="243"/>
      <c r="C128" s="249"/>
      <c r="D128" s="135"/>
      <c r="E128" s="206"/>
      <c r="F128" s="121"/>
      <c r="G128" s="77">
        <v>8</v>
      </c>
      <c r="H128" s="77"/>
      <c r="I128" s="287"/>
      <c r="J128" s="121"/>
      <c r="K128" s="179"/>
      <c r="L128" s="161"/>
      <c r="M128" s="297"/>
      <c r="N128" s="238"/>
      <c r="O128" s="299"/>
      <c r="P128" s="301"/>
    </row>
    <row r="129" spans="2:16" ht="22.5" customHeight="1" x14ac:dyDescent="0.3">
      <c r="B129" s="241" t="str">
        <f>+LEFT(C129,3)</f>
        <v>9.2</v>
      </c>
      <c r="C129" s="273" t="s">
        <v>180</v>
      </c>
      <c r="D129" s="133" t="s">
        <v>181</v>
      </c>
      <c r="E129" s="204" t="s">
        <v>182</v>
      </c>
      <c r="F129" s="119">
        <v>3</v>
      </c>
      <c r="G129" s="78">
        <v>1</v>
      </c>
      <c r="H129" s="111" t="s">
        <v>183</v>
      </c>
      <c r="I129" s="285" t="s">
        <v>174</v>
      </c>
      <c r="J129" s="119">
        <v>3</v>
      </c>
      <c r="K129" s="177" t="str">
        <f t="shared" si="12"/>
        <v>Mantenimiento del control</v>
      </c>
      <c r="L129" s="161">
        <f t="shared" si="13"/>
        <v>140</v>
      </c>
      <c r="M129" s="297">
        <v>3.0125000000000002</v>
      </c>
      <c r="N129" s="238">
        <f t="shared" si="14"/>
        <v>143.01249999999999</v>
      </c>
      <c r="O129" s="299"/>
      <c r="P129" s="301"/>
    </row>
    <row r="130" spans="2:16" ht="22.5" customHeight="1" x14ac:dyDescent="0.3">
      <c r="B130" s="242"/>
      <c r="C130" s="274"/>
      <c r="D130" s="134"/>
      <c r="E130" s="205"/>
      <c r="F130" s="120"/>
      <c r="G130" s="72">
        <v>2</v>
      </c>
      <c r="H130" s="72"/>
      <c r="I130" s="286"/>
      <c r="J130" s="120"/>
      <c r="K130" s="178"/>
      <c r="L130" s="161"/>
      <c r="M130" s="297"/>
      <c r="N130" s="238"/>
      <c r="O130" s="299"/>
      <c r="P130" s="301"/>
    </row>
    <row r="131" spans="2:16" ht="22.5" customHeight="1" x14ac:dyDescent="0.3">
      <c r="B131" s="242"/>
      <c r="C131" s="274"/>
      <c r="D131" s="134"/>
      <c r="E131" s="205"/>
      <c r="F131" s="120"/>
      <c r="G131" s="72">
        <v>3</v>
      </c>
      <c r="H131" s="72"/>
      <c r="I131" s="286"/>
      <c r="J131" s="120"/>
      <c r="K131" s="178"/>
      <c r="L131" s="161"/>
      <c r="M131" s="297"/>
      <c r="N131" s="238"/>
      <c r="O131" s="299"/>
      <c r="P131" s="301"/>
    </row>
    <row r="132" spans="2:16" ht="22.5" customHeight="1" x14ac:dyDescent="0.3">
      <c r="B132" s="242"/>
      <c r="C132" s="274"/>
      <c r="D132" s="134"/>
      <c r="E132" s="205"/>
      <c r="F132" s="120"/>
      <c r="G132" s="72">
        <v>4</v>
      </c>
      <c r="H132" s="72"/>
      <c r="I132" s="286"/>
      <c r="J132" s="120"/>
      <c r="K132" s="178"/>
      <c r="L132" s="161"/>
      <c r="M132" s="297"/>
      <c r="N132" s="238"/>
      <c r="O132" s="299"/>
      <c r="P132" s="301"/>
    </row>
    <row r="133" spans="2:16" ht="22.5" customHeight="1" x14ac:dyDescent="0.3">
      <c r="B133" s="242"/>
      <c r="C133" s="274"/>
      <c r="D133" s="134"/>
      <c r="E133" s="205"/>
      <c r="F133" s="120"/>
      <c r="G133" s="72">
        <v>5</v>
      </c>
      <c r="H133" s="72"/>
      <c r="I133" s="286"/>
      <c r="J133" s="120"/>
      <c r="K133" s="178"/>
      <c r="L133" s="161"/>
      <c r="M133" s="297"/>
      <c r="N133" s="238"/>
      <c r="O133" s="299"/>
      <c r="P133" s="301"/>
    </row>
    <row r="134" spans="2:16" ht="22.5" customHeight="1" x14ac:dyDescent="0.3">
      <c r="B134" s="242"/>
      <c r="C134" s="274"/>
      <c r="D134" s="134"/>
      <c r="E134" s="205"/>
      <c r="F134" s="120"/>
      <c r="G134" s="72">
        <v>6</v>
      </c>
      <c r="H134" s="72"/>
      <c r="I134" s="286"/>
      <c r="J134" s="120"/>
      <c r="K134" s="178"/>
      <c r="L134" s="161"/>
      <c r="M134" s="297"/>
      <c r="N134" s="238"/>
      <c r="O134" s="299"/>
      <c r="P134" s="301"/>
    </row>
    <row r="135" spans="2:16" ht="22.5" customHeight="1" x14ac:dyDescent="0.3">
      <c r="B135" s="242"/>
      <c r="C135" s="274"/>
      <c r="D135" s="134"/>
      <c r="E135" s="205"/>
      <c r="F135" s="120"/>
      <c r="G135" s="72">
        <v>7</v>
      </c>
      <c r="H135" s="72"/>
      <c r="I135" s="286"/>
      <c r="J135" s="120"/>
      <c r="K135" s="178"/>
      <c r="L135" s="161"/>
      <c r="M135" s="297"/>
      <c r="N135" s="238"/>
      <c r="O135" s="299"/>
      <c r="P135" s="301"/>
    </row>
    <row r="136" spans="2:16" ht="22.5" customHeight="1" x14ac:dyDescent="0.3">
      <c r="B136" s="243"/>
      <c r="C136" s="275"/>
      <c r="D136" s="135"/>
      <c r="E136" s="206"/>
      <c r="F136" s="121"/>
      <c r="G136" s="77">
        <v>8</v>
      </c>
      <c r="H136" s="77"/>
      <c r="I136" s="287"/>
      <c r="J136" s="121"/>
      <c r="K136" s="179"/>
      <c r="L136" s="161"/>
      <c r="M136" s="297"/>
      <c r="N136" s="238"/>
      <c r="O136" s="299"/>
      <c r="P136" s="301"/>
    </row>
    <row r="137" spans="2:16" ht="22.5" customHeight="1" x14ac:dyDescent="0.3">
      <c r="B137" s="241" t="str">
        <f>+LEFT(C137,3)</f>
        <v>9.3</v>
      </c>
      <c r="C137" s="273" t="s">
        <v>184</v>
      </c>
      <c r="D137" s="276" t="s">
        <v>163</v>
      </c>
      <c r="E137" s="204" t="s">
        <v>560</v>
      </c>
      <c r="F137" s="119">
        <v>2</v>
      </c>
      <c r="G137" s="78">
        <v>1</v>
      </c>
      <c r="H137" s="111" t="s">
        <v>561</v>
      </c>
      <c r="I137" s="268" t="s">
        <v>563</v>
      </c>
      <c r="J137" s="119">
        <v>2</v>
      </c>
      <c r="K137" s="177" t="str">
        <f t="shared" si="12"/>
        <v>Deficiencia de control (diseño o ejecución)</v>
      </c>
      <c r="L137" s="161">
        <f t="shared" si="13"/>
        <v>100</v>
      </c>
      <c r="M137" s="297">
        <v>3.1236000000000002</v>
      </c>
      <c r="N137" s="238">
        <f t="shared" si="14"/>
        <v>103.1236</v>
      </c>
      <c r="O137" s="299"/>
      <c r="P137" s="301"/>
    </row>
    <row r="138" spans="2:16" ht="22.5" customHeight="1" x14ac:dyDescent="0.3">
      <c r="B138" s="242"/>
      <c r="C138" s="274"/>
      <c r="D138" s="134"/>
      <c r="E138" s="205"/>
      <c r="F138" s="120"/>
      <c r="G138" s="72">
        <v>2</v>
      </c>
      <c r="H138" s="72" t="s">
        <v>562</v>
      </c>
      <c r="I138" s="271"/>
      <c r="J138" s="120"/>
      <c r="K138" s="178"/>
      <c r="L138" s="161"/>
      <c r="M138" s="297"/>
      <c r="N138" s="238"/>
      <c r="O138" s="299"/>
      <c r="P138" s="301"/>
    </row>
    <row r="139" spans="2:16" ht="22.5" customHeight="1" x14ac:dyDescent="0.3">
      <c r="B139" s="242"/>
      <c r="C139" s="274"/>
      <c r="D139" s="134"/>
      <c r="E139" s="205"/>
      <c r="F139" s="120"/>
      <c r="G139" s="72">
        <v>3</v>
      </c>
      <c r="H139" s="72"/>
      <c r="I139" s="271"/>
      <c r="J139" s="120"/>
      <c r="K139" s="178"/>
      <c r="L139" s="161"/>
      <c r="M139" s="297"/>
      <c r="N139" s="238"/>
      <c r="O139" s="299"/>
      <c r="P139" s="301"/>
    </row>
    <row r="140" spans="2:16" ht="22.5" customHeight="1" x14ac:dyDescent="0.3">
      <c r="B140" s="242"/>
      <c r="C140" s="274"/>
      <c r="D140" s="134"/>
      <c r="E140" s="205"/>
      <c r="F140" s="120"/>
      <c r="G140" s="72">
        <v>4</v>
      </c>
      <c r="H140" s="72"/>
      <c r="I140" s="271"/>
      <c r="J140" s="120"/>
      <c r="K140" s="178"/>
      <c r="L140" s="161"/>
      <c r="M140" s="297"/>
      <c r="N140" s="238"/>
      <c r="O140" s="299"/>
      <c r="P140" s="301"/>
    </row>
    <row r="141" spans="2:16" ht="22.5" customHeight="1" x14ac:dyDescent="0.3">
      <c r="B141" s="242"/>
      <c r="C141" s="274"/>
      <c r="D141" s="134"/>
      <c r="E141" s="205"/>
      <c r="F141" s="120"/>
      <c r="G141" s="72">
        <v>5</v>
      </c>
      <c r="H141" s="72"/>
      <c r="I141" s="271"/>
      <c r="J141" s="120"/>
      <c r="K141" s="178"/>
      <c r="L141" s="161"/>
      <c r="M141" s="297"/>
      <c r="N141" s="238"/>
      <c r="O141" s="299"/>
      <c r="P141" s="301"/>
    </row>
    <row r="142" spans="2:16" ht="22.5" customHeight="1" x14ac:dyDescent="0.3">
      <c r="B142" s="242"/>
      <c r="C142" s="274"/>
      <c r="D142" s="134"/>
      <c r="E142" s="205"/>
      <c r="F142" s="120"/>
      <c r="G142" s="72">
        <v>6</v>
      </c>
      <c r="H142" s="72"/>
      <c r="I142" s="271"/>
      <c r="J142" s="120"/>
      <c r="K142" s="178"/>
      <c r="L142" s="161"/>
      <c r="M142" s="297"/>
      <c r="N142" s="238"/>
      <c r="O142" s="299"/>
      <c r="P142" s="301"/>
    </row>
    <row r="143" spans="2:16" ht="22.5" customHeight="1" x14ac:dyDescent="0.3">
      <c r="B143" s="242"/>
      <c r="C143" s="274"/>
      <c r="D143" s="134"/>
      <c r="E143" s="205"/>
      <c r="F143" s="120"/>
      <c r="G143" s="72">
        <v>7</v>
      </c>
      <c r="H143" s="72"/>
      <c r="I143" s="271"/>
      <c r="J143" s="120"/>
      <c r="K143" s="178"/>
      <c r="L143" s="161"/>
      <c r="M143" s="297"/>
      <c r="N143" s="238"/>
      <c r="O143" s="299"/>
      <c r="P143" s="301"/>
    </row>
    <row r="144" spans="2:16" ht="22.5" customHeight="1" x14ac:dyDescent="0.3">
      <c r="B144" s="243"/>
      <c r="C144" s="275"/>
      <c r="D144" s="135"/>
      <c r="E144" s="206"/>
      <c r="F144" s="121"/>
      <c r="G144" s="77">
        <v>8</v>
      </c>
      <c r="H144" s="77"/>
      <c r="I144" s="272"/>
      <c r="J144" s="121"/>
      <c r="K144" s="179"/>
      <c r="L144" s="161"/>
      <c r="M144" s="297"/>
      <c r="N144" s="238"/>
      <c r="O144" s="299"/>
      <c r="P144" s="301"/>
    </row>
    <row r="145" spans="2:16" ht="22.5" customHeight="1" x14ac:dyDescent="0.3">
      <c r="B145" s="241" t="str">
        <f>+LEFT(C145,3)</f>
        <v>9.4</v>
      </c>
      <c r="C145" s="273" t="s">
        <v>185</v>
      </c>
      <c r="D145" s="276" t="s">
        <v>181</v>
      </c>
      <c r="E145" s="204" t="s">
        <v>172</v>
      </c>
      <c r="F145" s="119">
        <v>1</v>
      </c>
      <c r="G145" s="78">
        <v>1</v>
      </c>
      <c r="H145" s="111" t="s">
        <v>186</v>
      </c>
      <c r="I145" s="285" t="s">
        <v>187</v>
      </c>
      <c r="J145" s="119">
        <v>1</v>
      </c>
      <c r="K145" s="177" t="str">
        <f t="shared" si="12"/>
        <v>Deficiencia de control mayor (diseño y ejecución)</v>
      </c>
      <c r="L145" s="161">
        <f t="shared" si="13"/>
        <v>80</v>
      </c>
      <c r="M145" s="297">
        <v>3.2456</v>
      </c>
      <c r="N145" s="238">
        <f t="shared" si="14"/>
        <v>83.245599999999996</v>
      </c>
      <c r="O145" s="299"/>
      <c r="P145" s="301"/>
    </row>
    <row r="146" spans="2:16" ht="22.5" customHeight="1" x14ac:dyDescent="0.3">
      <c r="B146" s="242"/>
      <c r="C146" s="274"/>
      <c r="D146" s="134"/>
      <c r="E146" s="205"/>
      <c r="F146" s="120"/>
      <c r="G146" s="72">
        <v>2</v>
      </c>
      <c r="H146" s="72"/>
      <c r="I146" s="286"/>
      <c r="J146" s="120"/>
      <c r="K146" s="178"/>
      <c r="L146" s="161"/>
      <c r="M146" s="297"/>
      <c r="N146" s="238"/>
      <c r="O146" s="299"/>
      <c r="P146" s="301"/>
    </row>
    <row r="147" spans="2:16" ht="22.5" customHeight="1" x14ac:dyDescent="0.3">
      <c r="B147" s="242"/>
      <c r="C147" s="274"/>
      <c r="D147" s="134"/>
      <c r="E147" s="205"/>
      <c r="F147" s="120"/>
      <c r="G147" s="72">
        <v>3</v>
      </c>
      <c r="H147" s="72"/>
      <c r="I147" s="286"/>
      <c r="J147" s="120"/>
      <c r="K147" s="178"/>
      <c r="L147" s="161"/>
      <c r="M147" s="297"/>
      <c r="N147" s="238"/>
      <c r="O147" s="299"/>
      <c r="P147" s="301"/>
    </row>
    <row r="148" spans="2:16" ht="22.5" customHeight="1" x14ac:dyDescent="0.3">
      <c r="B148" s="242"/>
      <c r="C148" s="274"/>
      <c r="D148" s="134"/>
      <c r="E148" s="205"/>
      <c r="F148" s="120"/>
      <c r="G148" s="72">
        <v>4</v>
      </c>
      <c r="H148" s="72"/>
      <c r="I148" s="286"/>
      <c r="J148" s="120"/>
      <c r="K148" s="178"/>
      <c r="L148" s="161"/>
      <c r="M148" s="297"/>
      <c r="N148" s="238"/>
      <c r="O148" s="299"/>
      <c r="P148" s="301"/>
    </row>
    <row r="149" spans="2:16" ht="22.5" customHeight="1" x14ac:dyDescent="0.3">
      <c r="B149" s="242"/>
      <c r="C149" s="274"/>
      <c r="D149" s="134"/>
      <c r="E149" s="205"/>
      <c r="F149" s="120"/>
      <c r="G149" s="72">
        <v>5</v>
      </c>
      <c r="H149" s="72"/>
      <c r="I149" s="286"/>
      <c r="J149" s="120"/>
      <c r="K149" s="178"/>
      <c r="L149" s="161"/>
      <c r="M149" s="297"/>
      <c r="N149" s="238"/>
      <c r="O149" s="299"/>
      <c r="P149" s="301"/>
    </row>
    <row r="150" spans="2:16" ht="22.5" customHeight="1" x14ac:dyDescent="0.3">
      <c r="B150" s="242"/>
      <c r="C150" s="274"/>
      <c r="D150" s="134"/>
      <c r="E150" s="205"/>
      <c r="F150" s="120"/>
      <c r="G150" s="72">
        <v>6</v>
      </c>
      <c r="H150" s="72"/>
      <c r="I150" s="286"/>
      <c r="J150" s="120"/>
      <c r="K150" s="178"/>
      <c r="L150" s="161"/>
      <c r="M150" s="297"/>
      <c r="N150" s="238"/>
      <c r="O150" s="299"/>
      <c r="P150" s="301"/>
    </row>
    <row r="151" spans="2:16" ht="22.5" customHeight="1" x14ac:dyDescent="0.3">
      <c r="B151" s="242"/>
      <c r="C151" s="274"/>
      <c r="D151" s="134"/>
      <c r="E151" s="205"/>
      <c r="F151" s="120"/>
      <c r="G151" s="72">
        <v>7</v>
      </c>
      <c r="H151" s="72"/>
      <c r="I151" s="286"/>
      <c r="J151" s="120"/>
      <c r="K151" s="178"/>
      <c r="L151" s="161"/>
      <c r="M151" s="297"/>
      <c r="N151" s="238"/>
      <c r="O151" s="299"/>
      <c r="P151" s="301"/>
    </row>
    <row r="152" spans="2:16" ht="22.5" customHeight="1" x14ac:dyDescent="0.3">
      <c r="B152" s="243"/>
      <c r="C152" s="275"/>
      <c r="D152" s="135"/>
      <c r="E152" s="206"/>
      <c r="F152" s="121"/>
      <c r="G152" s="77">
        <v>8</v>
      </c>
      <c r="H152" s="77"/>
      <c r="I152" s="287"/>
      <c r="J152" s="121"/>
      <c r="K152" s="179"/>
      <c r="L152" s="161"/>
      <c r="M152" s="297"/>
      <c r="N152" s="238"/>
      <c r="O152" s="299"/>
      <c r="P152" s="301"/>
    </row>
    <row r="153" spans="2:16" ht="22.5" customHeight="1" x14ac:dyDescent="0.3">
      <c r="B153" s="241" t="str">
        <f>+LEFT(C153,3)</f>
        <v>9.5</v>
      </c>
      <c r="C153" s="273" t="s">
        <v>188</v>
      </c>
      <c r="D153" s="276" t="s">
        <v>189</v>
      </c>
      <c r="E153" s="204" t="s">
        <v>555</v>
      </c>
      <c r="F153" s="119">
        <v>3</v>
      </c>
      <c r="G153" s="78">
        <v>1</v>
      </c>
      <c r="H153" s="111" t="s">
        <v>556</v>
      </c>
      <c r="I153" s="285" t="s">
        <v>564</v>
      </c>
      <c r="J153" s="119">
        <v>3</v>
      </c>
      <c r="K153" s="177" t="str">
        <f t="shared" si="12"/>
        <v>Mantenimiento del control</v>
      </c>
      <c r="L153" s="161">
        <f t="shared" si="13"/>
        <v>140</v>
      </c>
      <c r="M153" s="297">
        <v>3.3654000000000002</v>
      </c>
      <c r="N153" s="238">
        <f t="shared" si="14"/>
        <v>143.36539999999999</v>
      </c>
      <c r="O153" s="299"/>
      <c r="P153" s="301"/>
    </row>
    <row r="154" spans="2:16" ht="22.5" customHeight="1" x14ac:dyDescent="0.3">
      <c r="B154" s="242"/>
      <c r="C154" s="274"/>
      <c r="D154" s="134"/>
      <c r="E154" s="205"/>
      <c r="F154" s="120"/>
      <c r="G154" s="72">
        <v>2</v>
      </c>
      <c r="H154" s="112" t="s">
        <v>178</v>
      </c>
      <c r="I154" s="286"/>
      <c r="J154" s="120"/>
      <c r="K154" s="178"/>
      <c r="L154" s="161"/>
      <c r="M154" s="297"/>
      <c r="N154" s="238"/>
      <c r="O154" s="299"/>
      <c r="P154" s="301"/>
    </row>
    <row r="155" spans="2:16" ht="22.5" customHeight="1" x14ac:dyDescent="0.3">
      <c r="B155" s="242"/>
      <c r="C155" s="274"/>
      <c r="D155" s="134"/>
      <c r="E155" s="205"/>
      <c r="F155" s="120"/>
      <c r="G155" s="72">
        <v>3</v>
      </c>
      <c r="H155" s="112" t="s">
        <v>179</v>
      </c>
      <c r="I155" s="286"/>
      <c r="J155" s="120"/>
      <c r="K155" s="178"/>
      <c r="L155" s="161"/>
      <c r="M155" s="297"/>
      <c r="N155" s="238"/>
      <c r="O155" s="299"/>
      <c r="P155" s="301"/>
    </row>
    <row r="156" spans="2:16" ht="22.5" customHeight="1" x14ac:dyDescent="0.3">
      <c r="B156" s="242"/>
      <c r="C156" s="274"/>
      <c r="D156" s="134"/>
      <c r="E156" s="205"/>
      <c r="F156" s="120"/>
      <c r="G156" s="72">
        <v>4</v>
      </c>
      <c r="H156" s="72" t="s">
        <v>565</v>
      </c>
      <c r="I156" s="286"/>
      <c r="J156" s="120"/>
      <c r="K156" s="178"/>
      <c r="L156" s="161"/>
      <c r="M156" s="297"/>
      <c r="N156" s="238"/>
      <c r="O156" s="299"/>
      <c r="P156" s="301"/>
    </row>
    <row r="157" spans="2:16" ht="22.5" customHeight="1" x14ac:dyDescent="0.3">
      <c r="B157" s="242"/>
      <c r="C157" s="274"/>
      <c r="D157" s="134"/>
      <c r="E157" s="205"/>
      <c r="F157" s="120"/>
      <c r="G157" s="72">
        <v>5</v>
      </c>
      <c r="H157" s="72"/>
      <c r="I157" s="286"/>
      <c r="J157" s="120"/>
      <c r="K157" s="178"/>
      <c r="L157" s="161"/>
      <c r="M157" s="297"/>
      <c r="N157" s="238"/>
      <c r="O157" s="299"/>
      <c r="P157" s="301"/>
    </row>
    <row r="158" spans="2:16" ht="22.5" customHeight="1" x14ac:dyDescent="0.3">
      <c r="B158" s="242"/>
      <c r="C158" s="274"/>
      <c r="D158" s="134"/>
      <c r="E158" s="205"/>
      <c r="F158" s="120"/>
      <c r="G158" s="72">
        <v>6</v>
      </c>
      <c r="H158" s="72"/>
      <c r="I158" s="286"/>
      <c r="J158" s="120"/>
      <c r="K158" s="178"/>
      <c r="L158" s="161"/>
      <c r="M158" s="297"/>
      <c r="N158" s="238"/>
      <c r="O158" s="299"/>
      <c r="P158" s="301"/>
    </row>
    <row r="159" spans="2:16" ht="22.5" customHeight="1" x14ac:dyDescent="0.3">
      <c r="B159" s="242"/>
      <c r="C159" s="274"/>
      <c r="D159" s="134"/>
      <c r="E159" s="205"/>
      <c r="F159" s="120"/>
      <c r="G159" s="72">
        <v>7</v>
      </c>
      <c r="H159" s="72"/>
      <c r="I159" s="286"/>
      <c r="J159" s="120"/>
      <c r="K159" s="178"/>
      <c r="L159" s="161"/>
      <c r="M159" s="297"/>
      <c r="N159" s="238"/>
      <c r="O159" s="299"/>
      <c r="P159" s="301"/>
    </row>
    <row r="160" spans="2:16" ht="22.5" customHeight="1" x14ac:dyDescent="0.3">
      <c r="B160" s="243"/>
      <c r="C160" s="275"/>
      <c r="D160" s="135"/>
      <c r="E160" s="206"/>
      <c r="F160" s="121"/>
      <c r="G160" s="77">
        <v>8</v>
      </c>
      <c r="H160" s="77"/>
      <c r="I160" s="287"/>
      <c r="J160" s="121"/>
      <c r="K160" s="179"/>
      <c r="L160" s="161"/>
      <c r="M160" s="297"/>
      <c r="N160" s="238"/>
      <c r="O160" s="299"/>
      <c r="P160" s="301"/>
    </row>
  </sheetData>
  <sheetProtection password="D72A" sheet="1" objects="1" scenarios="1" formatCells="0" formatColumns="0" formatRows="0"/>
  <mergeCells count="286">
    <mergeCell ref="I137:I144"/>
    <mergeCell ref="I145:I152"/>
    <mergeCell ref="I153:I160"/>
    <mergeCell ref="H41:H42"/>
    <mergeCell ref="H84:H85"/>
    <mergeCell ref="H119:H120"/>
    <mergeCell ref="I51:I58"/>
    <mergeCell ref="I59:I66"/>
    <mergeCell ref="I67:I74"/>
    <mergeCell ref="I75:I82"/>
    <mergeCell ref="I86:I93"/>
    <mergeCell ref="I94:I101"/>
    <mergeCell ref="I102:I109"/>
    <mergeCell ref="I110:I117"/>
    <mergeCell ref="I121:I128"/>
    <mergeCell ref="P137:P144"/>
    <mergeCell ref="P145:P152"/>
    <mergeCell ref="P153:P160"/>
    <mergeCell ref="P75:P82"/>
    <mergeCell ref="P83:P85"/>
    <mergeCell ref="P86:P93"/>
    <mergeCell ref="P94:P101"/>
    <mergeCell ref="P102:P109"/>
    <mergeCell ref="P110:P117"/>
    <mergeCell ref="P118:P120"/>
    <mergeCell ref="P121:P128"/>
    <mergeCell ref="P129:P136"/>
    <mergeCell ref="P13:P15"/>
    <mergeCell ref="P16:P23"/>
    <mergeCell ref="P24:P31"/>
    <mergeCell ref="P32:P39"/>
    <mergeCell ref="P40:P42"/>
    <mergeCell ref="P43:P50"/>
    <mergeCell ref="P51:P58"/>
    <mergeCell ref="P59:P66"/>
    <mergeCell ref="P67:P74"/>
    <mergeCell ref="M137:M144"/>
    <mergeCell ref="M145:M152"/>
    <mergeCell ref="M153:M160"/>
    <mergeCell ref="O13:O15"/>
    <mergeCell ref="N16:N23"/>
    <mergeCell ref="O24:O31"/>
    <mergeCell ref="O32:O39"/>
    <mergeCell ref="O40:O42"/>
    <mergeCell ref="O43:O50"/>
    <mergeCell ref="O51:O58"/>
    <mergeCell ref="O59:O66"/>
    <mergeCell ref="O67:O74"/>
    <mergeCell ref="O75:O82"/>
    <mergeCell ref="O83:O85"/>
    <mergeCell ref="O86:O93"/>
    <mergeCell ref="O94:O101"/>
    <mergeCell ref="O102:O109"/>
    <mergeCell ref="O110:O117"/>
    <mergeCell ref="O118:O120"/>
    <mergeCell ref="O121:O128"/>
    <mergeCell ref="O129:O136"/>
    <mergeCell ref="O137:O144"/>
    <mergeCell ref="O145:O152"/>
    <mergeCell ref="O153:O160"/>
    <mergeCell ref="M75:M82"/>
    <mergeCell ref="M83:M85"/>
    <mergeCell ref="M86:M93"/>
    <mergeCell ref="M94:M101"/>
    <mergeCell ref="M102:M109"/>
    <mergeCell ref="M110:M117"/>
    <mergeCell ref="M118:M120"/>
    <mergeCell ref="M121:M128"/>
    <mergeCell ref="M129:M136"/>
    <mergeCell ref="M13:M15"/>
    <mergeCell ref="M16:M23"/>
    <mergeCell ref="M24:M31"/>
    <mergeCell ref="M32:M39"/>
    <mergeCell ref="M40:M42"/>
    <mergeCell ref="M43:M50"/>
    <mergeCell ref="M51:M58"/>
    <mergeCell ref="M59:M66"/>
    <mergeCell ref="M67:M74"/>
    <mergeCell ref="L13:L15"/>
    <mergeCell ref="L16:L23"/>
    <mergeCell ref="L24:L31"/>
    <mergeCell ref="L32:L39"/>
    <mergeCell ref="L40:L42"/>
    <mergeCell ref="L43:L50"/>
    <mergeCell ref="L51:L58"/>
    <mergeCell ref="L59:L66"/>
    <mergeCell ref="L67:L74"/>
    <mergeCell ref="L75:L82"/>
    <mergeCell ref="L83:L85"/>
    <mergeCell ref="L86:L93"/>
    <mergeCell ref="L94:L101"/>
    <mergeCell ref="L102:L109"/>
    <mergeCell ref="L110:L117"/>
    <mergeCell ref="L118:L120"/>
    <mergeCell ref="L121:L128"/>
    <mergeCell ref="L129:L136"/>
    <mergeCell ref="L137:L144"/>
    <mergeCell ref="L145:L152"/>
    <mergeCell ref="L153:L160"/>
    <mergeCell ref="J137:J144"/>
    <mergeCell ref="C94:C101"/>
    <mergeCell ref="D94:D101"/>
    <mergeCell ref="E94:E101"/>
    <mergeCell ref="F94:F101"/>
    <mergeCell ref="J94:J101"/>
    <mergeCell ref="C102:C109"/>
    <mergeCell ref="D102:D109"/>
    <mergeCell ref="E102:E109"/>
    <mergeCell ref="F102:F109"/>
    <mergeCell ref="J102:J109"/>
    <mergeCell ref="C121:C128"/>
    <mergeCell ref="E121:E128"/>
    <mergeCell ref="F121:F128"/>
    <mergeCell ref="F118:F120"/>
    <mergeCell ref="C145:C152"/>
    <mergeCell ref="F145:F152"/>
    <mergeCell ref="D145:D152"/>
    <mergeCell ref="E145:E152"/>
    <mergeCell ref="F153:F160"/>
    <mergeCell ref="K121:K128"/>
    <mergeCell ref="C67:C74"/>
    <mergeCell ref="D67:D74"/>
    <mergeCell ref="E67:E74"/>
    <mergeCell ref="F67:F74"/>
    <mergeCell ref="J67:J74"/>
    <mergeCell ref="E83:E85"/>
    <mergeCell ref="E118:E120"/>
    <mergeCell ref="G84:G85"/>
    <mergeCell ref="G14:G15"/>
    <mergeCell ref="C24:C31"/>
    <mergeCell ref="E24:E31"/>
    <mergeCell ref="F24:F31"/>
    <mergeCell ref="C13:C15"/>
    <mergeCell ref="C83:C85"/>
    <mergeCell ref="F83:F85"/>
    <mergeCell ref="C75:C82"/>
    <mergeCell ref="E75:E82"/>
    <mergeCell ref="F75:F82"/>
    <mergeCell ref="D75:D82"/>
    <mergeCell ref="D83:D85"/>
    <mergeCell ref="D118:D120"/>
    <mergeCell ref="C118:C120"/>
    <mergeCell ref="C32:C39"/>
    <mergeCell ref="E32:E39"/>
    <mergeCell ref="F32:F39"/>
    <mergeCell ref="D32:D39"/>
    <mergeCell ref="I41:I42"/>
    <mergeCell ref="C43:C50"/>
    <mergeCell ref="E43:E50"/>
    <mergeCell ref="G40:I40"/>
    <mergeCell ref="F40:F42"/>
    <mergeCell ref="F43:F50"/>
    <mergeCell ref="E40:E42"/>
    <mergeCell ref="I32:I39"/>
    <mergeCell ref="I43:I50"/>
    <mergeCell ref="F59:F66"/>
    <mergeCell ref="G41:G42"/>
    <mergeCell ref="C51:C58"/>
    <mergeCell ref="D40:D42"/>
    <mergeCell ref="D59:D66"/>
    <mergeCell ref="C40:C42"/>
    <mergeCell ref="C59:C66"/>
    <mergeCell ref="E59:E66"/>
    <mergeCell ref="D43:D50"/>
    <mergeCell ref="D51:D58"/>
    <mergeCell ref="E51:E58"/>
    <mergeCell ref="F51:F58"/>
    <mergeCell ref="J118:J120"/>
    <mergeCell ref="J129:J136"/>
    <mergeCell ref="J153:J160"/>
    <mergeCell ref="G119:G120"/>
    <mergeCell ref="G83:I83"/>
    <mergeCell ref="G118:I118"/>
    <mergeCell ref="C86:C93"/>
    <mergeCell ref="E86:E93"/>
    <mergeCell ref="F86:F93"/>
    <mergeCell ref="C110:C117"/>
    <mergeCell ref="E110:E117"/>
    <mergeCell ref="F110:F117"/>
    <mergeCell ref="D110:D117"/>
    <mergeCell ref="D86:D93"/>
    <mergeCell ref="C137:C144"/>
    <mergeCell ref="D137:D144"/>
    <mergeCell ref="E137:E144"/>
    <mergeCell ref="F137:F144"/>
    <mergeCell ref="D129:D136"/>
    <mergeCell ref="D121:D128"/>
    <mergeCell ref="C129:C136"/>
    <mergeCell ref="E129:E136"/>
    <mergeCell ref="F129:F136"/>
    <mergeCell ref="I129:I136"/>
    <mergeCell ref="E16:E23"/>
    <mergeCell ref="D24:D31"/>
    <mergeCell ref="E13:E15"/>
    <mergeCell ref="D13:D15"/>
    <mergeCell ref="J13:J15"/>
    <mergeCell ref="H14:H15"/>
    <mergeCell ref="I16:I23"/>
    <mergeCell ref="I24:I31"/>
    <mergeCell ref="C153:C160"/>
    <mergeCell ref="E153:E160"/>
    <mergeCell ref="D153:D160"/>
    <mergeCell ref="J32:J39"/>
    <mergeCell ref="J40:J42"/>
    <mergeCell ref="J43:J50"/>
    <mergeCell ref="J51:J58"/>
    <mergeCell ref="J59:J66"/>
    <mergeCell ref="J75:J82"/>
    <mergeCell ref="J83:J85"/>
    <mergeCell ref="J86:J93"/>
    <mergeCell ref="J145:J152"/>
    <mergeCell ref="J121:J128"/>
    <mergeCell ref="I84:I85"/>
    <mergeCell ref="I119:I120"/>
    <mergeCell ref="J110:J117"/>
    <mergeCell ref="K145:K152"/>
    <mergeCell ref="K153:K160"/>
    <mergeCell ref="C10:K10"/>
    <mergeCell ref="C11:K11"/>
    <mergeCell ref="K13:K15"/>
    <mergeCell ref="K40:K42"/>
    <mergeCell ref="K83:K85"/>
    <mergeCell ref="K118:K120"/>
    <mergeCell ref="K16:K23"/>
    <mergeCell ref="K24:K31"/>
    <mergeCell ref="K32:K39"/>
    <mergeCell ref="K43:K50"/>
    <mergeCell ref="K51:K58"/>
    <mergeCell ref="K59:K66"/>
    <mergeCell ref="K67:K74"/>
    <mergeCell ref="K75:K82"/>
    <mergeCell ref="K86:K93"/>
    <mergeCell ref="K94:K101"/>
    <mergeCell ref="K102:K109"/>
    <mergeCell ref="K110:K117"/>
    <mergeCell ref="G13:I13"/>
    <mergeCell ref="J16:J23"/>
    <mergeCell ref="J24:J31"/>
    <mergeCell ref="I14:I15"/>
    <mergeCell ref="B145:B152"/>
    <mergeCell ref="B153:B160"/>
    <mergeCell ref="B86:B93"/>
    <mergeCell ref="B94:B101"/>
    <mergeCell ref="B121:B128"/>
    <mergeCell ref="B129:B136"/>
    <mergeCell ref="B75:B82"/>
    <mergeCell ref="B83:B85"/>
    <mergeCell ref="B102:B109"/>
    <mergeCell ref="B110:B117"/>
    <mergeCell ref="B118:B120"/>
    <mergeCell ref="N13:N15"/>
    <mergeCell ref="N24:N31"/>
    <mergeCell ref="N32:N39"/>
    <mergeCell ref="N40:N42"/>
    <mergeCell ref="N43:N50"/>
    <mergeCell ref="N51:N58"/>
    <mergeCell ref="N59:N66"/>
    <mergeCell ref="N67:N74"/>
    <mergeCell ref="B137:B144"/>
    <mergeCell ref="B13:B15"/>
    <mergeCell ref="B16:B23"/>
    <mergeCell ref="B24:B31"/>
    <mergeCell ref="B32:B39"/>
    <mergeCell ref="B51:B58"/>
    <mergeCell ref="B59:B66"/>
    <mergeCell ref="B67:B74"/>
    <mergeCell ref="B40:B42"/>
    <mergeCell ref="B43:B50"/>
    <mergeCell ref="K129:K136"/>
    <mergeCell ref="K137:K144"/>
    <mergeCell ref="F13:F15"/>
    <mergeCell ref="C16:C23"/>
    <mergeCell ref="D16:D23"/>
    <mergeCell ref="F16:F23"/>
    <mergeCell ref="N137:N144"/>
    <mergeCell ref="N145:N152"/>
    <mergeCell ref="N153:N160"/>
    <mergeCell ref="N75:N82"/>
    <mergeCell ref="N83:N85"/>
    <mergeCell ref="N86:N93"/>
    <mergeCell ref="N94:N101"/>
    <mergeCell ref="N102:N109"/>
    <mergeCell ref="N110:N117"/>
    <mergeCell ref="N118:N120"/>
    <mergeCell ref="N121:N128"/>
    <mergeCell ref="N129:N136"/>
  </mergeCells>
  <dataValidations count="1">
    <dataValidation type="list" allowBlank="1" showInputMessage="1" showErrorMessage="1" sqref="F121:F160 F43:F82 J16:J39 F86:F117 J86:J117 F16:F39 J43:J82 J121:J160" xr:uid="{00000000-0002-0000-0300-000000000000}">
      <formula1>"1,2,3"</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39997558519241921"/>
  </sheetPr>
  <dimension ref="B1:O198"/>
  <sheetViews>
    <sheetView showGridLines="0" topLeftCell="C4" zoomScale="90" zoomScaleNormal="90" workbookViewId="0">
      <selection activeCell="C4" sqref="C4"/>
    </sheetView>
  </sheetViews>
  <sheetFormatPr defaultColWidth="3.1796875" defaultRowHeight="22.5" customHeight="1" x14ac:dyDescent="0.3"/>
  <cols>
    <col min="1" max="1" width="2.54296875" style="5" customWidth="1"/>
    <col min="2" max="2" width="4.453125" style="5" hidden="1" customWidth="1"/>
    <col min="3" max="4" width="42.54296875" style="5" customWidth="1"/>
    <col min="5" max="5" width="38" style="5" customWidth="1"/>
    <col min="6" max="6" width="7.453125" style="5" customWidth="1"/>
    <col min="7" max="7" width="3.54296875" style="5" bestFit="1" customWidth="1"/>
    <col min="8" max="8" width="38.26953125" style="5" customWidth="1"/>
    <col min="9" max="9" width="39.1796875" style="5" customWidth="1"/>
    <col min="10" max="10" width="7.453125" style="5" customWidth="1"/>
    <col min="11" max="11" width="26" style="5" customWidth="1"/>
    <col min="12" max="13" width="8" style="49" customWidth="1"/>
    <col min="14" max="14" width="12" style="49" customWidth="1"/>
    <col min="15" max="15" width="3.1796875" style="28" customWidth="1"/>
    <col min="16" max="16363" width="3.1796875" style="5" customWidth="1"/>
    <col min="16364" max="16384" width="3.1796875" style="5"/>
  </cols>
  <sheetData>
    <row r="1" spans="3:11" ht="10" customHeight="1" x14ac:dyDescent="0.3"/>
    <row r="2" spans="3:11" ht="10" customHeight="1" x14ac:dyDescent="0.3"/>
    <row r="3" spans="3:11" ht="10" customHeight="1" x14ac:dyDescent="0.3"/>
    <row r="4" spans="3:11" ht="10" customHeight="1" x14ac:dyDescent="0.3"/>
    <row r="5" spans="3:11" ht="10" customHeight="1" x14ac:dyDescent="0.3"/>
    <row r="6" spans="3:11" ht="10" customHeight="1" x14ac:dyDescent="0.3"/>
    <row r="7" spans="3:11" ht="10" customHeight="1" x14ac:dyDescent="0.3"/>
    <row r="8" spans="3:11" ht="10" customHeight="1" x14ac:dyDescent="0.3"/>
    <row r="9" spans="3:11" ht="10" customHeight="1" x14ac:dyDescent="0.3"/>
    <row r="10" spans="3:11" ht="10" customHeight="1" x14ac:dyDescent="0.3"/>
    <row r="11" spans="3:11" ht="10" customHeight="1" x14ac:dyDescent="0.3"/>
    <row r="12" spans="3:11" ht="31.5" customHeight="1" x14ac:dyDescent="0.3"/>
    <row r="13" spans="3:11" ht="24.75" customHeight="1" x14ac:dyDescent="0.3"/>
    <row r="14" spans="3:11" ht="20.25" customHeight="1" x14ac:dyDescent="0.3"/>
    <row r="15" spans="3:11" ht="20.149999999999999" customHeight="1" x14ac:dyDescent="0.3">
      <c r="C15" s="317" t="s">
        <v>190</v>
      </c>
      <c r="D15" s="317"/>
      <c r="E15" s="317"/>
      <c r="F15" s="317"/>
      <c r="G15" s="317"/>
      <c r="H15" s="317"/>
      <c r="I15" s="317"/>
      <c r="J15" s="317"/>
      <c r="K15" s="317"/>
    </row>
    <row r="16" spans="3:11" ht="37.75" customHeight="1" x14ac:dyDescent="0.3">
      <c r="C16" s="227" t="s">
        <v>191</v>
      </c>
      <c r="D16" s="227"/>
      <c r="E16" s="227"/>
      <c r="F16" s="227"/>
      <c r="G16" s="227"/>
      <c r="H16" s="227"/>
      <c r="I16" s="227"/>
      <c r="J16" s="227"/>
      <c r="K16" s="227"/>
    </row>
    <row r="17" spans="2:14" ht="10" customHeight="1" thickBot="1" x14ac:dyDescent="0.35">
      <c r="C17" s="6"/>
      <c r="D17" s="6"/>
      <c r="F17" s="7"/>
    </row>
    <row r="18" spans="2:14" ht="36.75" customHeight="1" x14ac:dyDescent="0.3">
      <c r="B18" s="311" t="s">
        <v>2</v>
      </c>
      <c r="C18" s="333" t="s">
        <v>192</v>
      </c>
      <c r="D18" s="336" t="s">
        <v>37</v>
      </c>
      <c r="E18" s="336" t="s">
        <v>193</v>
      </c>
      <c r="F18" s="329" t="s">
        <v>121</v>
      </c>
      <c r="G18" s="339" t="s">
        <v>7</v>
      </c>
      <c r="H18" s="339"/>
      <c r="I18" s="339"/>
      <c r="J18" s="329" t="s">
        <v>194</v>
      </c>
      <c r="K18" s="320" t="s">
        <v>38</v>
      </c>
      <c r="L18" s="296"/>
      <c r="M18" s="296"/>
      <c r="N18" s="296"/>
    </row>
    <row r="19" spans="2:14" ht="29.25" customHeight="1" x14ac:dyDescent="0.3">
      <c r="B19" s="312"/>
      <c r="C19" s="334"/>
      <c r="D19" s="337"/>
      <c r="E19" s="337"/>
      <c r="F19" s="330"/>
      <c r="G19" s="327" t="s">
        <v>10</v>
      </c>
      <c r="H19" s="337" t="s">
        <v>11</v>
      </c>
      <c r="I19" s="337" t="s">
        <v>12</v>
      </c>
      <c r="J19" s="330"/>
      <c r="K19" s="321"/>
      <c r="L19" s="296"/>
      <c r="M19" s="296"/>
      <c r="N19" s="296"/>
    </row>
    <row r="20" spans="2:14" ht="65.25" customHeight="1" x14ac:dyDescent="0.3">
      <c r="B20" s="313"/>
      <c r="C20" s="335"/>
      <c r="D20" s="338"/>
      <c r="E20" s="338"/>
      <c r="F20" s="331"/>
      <c r="G20" s="328"/>
      <c r="H20" s="328"/>
      <c r="I20" s="328"/>
      <c r="J20" s="331"/>
      <c r="K20" s="322"/>
      <c r="L20" s="296"/>
      <c r="M20" s="296"/>
      <c r="N20" s="296"/>
    </row>
    <row r="21" spans="2:14" ht="36" customHeight="1" x14ac:dyDescent="0.3">
      <c r="B21" s="145" t="str">
        <f>+LEFT(C21,4)</f>
        <v>10.1</v>
      </c>
      <c r="C21" s="326" t="s">
        <v>195</v>
      </c>
      <c r="D21" s="134" t="s">
        <v>181</v>
      </c>
      <c r="E21" s="204" t="s">
        <v>196</v>
      </c>
      <c r="F21" s="119">
        <v>3</v>
      </c>
      <c r="G21" s="78">
        <v>1</v>
      </c>
      <c r="H21" s="111" t="s">
        <v>167</v>
      </c>
      <c r="I21" s="305" t="s">
        <v>168</v>
      </c>
      <c r="J21" s="332">
        <v>3</v>
      </c>
      <c r="K21" s="231" t="str">
        <f t="shared" ref="K21" si="0">+IF(OR(ISBLANK(F21),ISBLANK(J21)),"",IF(OR(AND(F21=1,J21=1),AND(F21=1,J21=2),AND(F21=1,J21=3)),"Deficiencia de control mayor (diseño y ejecución)",IF(OR(AND(F21=2,J21=2),AND(F21=3,J21=1),AND(F21=3,J21=2),AND(F21=2,J21=1)),"Deficiencia de control (diseño o ejecución)",IF(AND(F21=2,J21=3),"Oportunidad de mejora","Mantenimiento del control"))))</f>
        <v>Mantenimiento del control</v>
      </c>
      <c r="L21" s="161">
        <f>+IF(K21="",152,IF(K21="Deficiencia de control mayor (diseño y ejecución)",160,IF(K21="Deficiencia de control (diseño o ejecución)",180,IF(K21="Oportunidad de mejora",200,220))))</f>
        <v>220</v>
      </c>
      <c r="M21" s="297">
        <v>3.4569000000000001</v>
      </c>
      <c r="N21" s="297">
        <f>+L21+M21</f>
        <v>223.45689999999999</v>
      </c>
    </row>
    <row r="22" spans="2:14" ht="36.75" customHeight="1" x14ac:dyDescent="0.3">
      <c r="B22" s="146"/>
      <c r="C22" s="131"/>
      <c r="D22" s="134"/>
      <c r="E22" s="120"/>
      <c r="F22" s="120"/>
      <c r="G22" s="72">
        <v>2</v>
      </c>
      <c r="H22" s="112" t="s">
        <v>169</v>
      </c>
      <c r="I22" s="306"/>
      <c r="J22" s="149"/>
      <c r="K22" s="178"/>
      <c r="L22" s="161"/>
      <c r="M22" s="297"/>
      <c r="N22" s="297"/>
    </row>
    <row r="23" spans="2:14" ht="36.75" customHeight="1" x14ac:dyDescent="0.3">
      <c r="B23" s="146"/>
      <c r="C23" s="131"/>
      <c r="D23" s="134"/>
      <c r="E23" s="120"/>
      <c r="F23" s="120"/>
      <c r="G23" s="72">
        <v>3</v>
      </c>
      <c r="H23" s="112" t="s">
        <v>170</v>
      </c>
      <c r="I23" s="306"/>
      <c r="J23" s="149"/>
      <c r="K23" s="178"/>
      <c r="L23" s="161"/>
      <c r="M23" s="297"/>
      <c r="N23" s="297"/>
    </row>
    <row r="24" spans="2:14" ht="39.75" customHeight="1" x14ac:dyDescent="0.3">
      <c r="B24" s="146"/>
      <c r="C24" s="131"/>
      <c r="D24" s="134"/>
      <c r="E24" s="120"/>
      <c r="F24" s="120"/>
      <c r="G24" s="72">
        <v>4</v>
      </c>
      <c r="H24" s="72"/>
      <c r="I24" s="306"/>
      <c r="J24" s="149"/>
      <c r="K24" s="178"/>
      <c r="L24" s="161"/>
      <c r="M24" s="297"/>
      <c r="N24" s="297"/>
    </row>
    <row r="25" spans="2:14" ht="36.75" customHeight="1" x14ac:dyDescent="0.3">
      <c r="B25" s="146"/>
      <c r="C25" s="131"/>
      <c r="D25" s="134"/>
      <c r="E25" s="120"/>
      <c r="F25" s="120"/>
      <c r="G25" s="72">
        <v>5</v>
      </c>
      <c r="H25" s="72"/>
      <c r="I25" s="306"/>
      <c r="J25" s="149"/>
      <c r="K25" s="178"/>
      <c r="L25" s="161"/>
      <c r="M25" s="297"/>
      <c r="N25" s="297"/>
    </row>
    <row r="26" spans="2:14" ht="37.5" customHeight="1" x14ac:dyDescent="0.3">
      <c r="B26" s="146"/>
      <c r="C26" s="131"/>
      <c r="D26" s="134"/>
      <c r="E26" s="120"/>
      <c r="F26" s="120"/>
      <c r="G26" s="72">
        <v>6</v>
      </c>
      <c r="H26" s="72"/>
      <c r="I26" s="306"/>
      <c r="J26" s="149"/>
      <c r="K26" s="178"/>
      <c r="L26" s="161"/>
      <c r="M26" s="297"/>
      <c r="N26" s="297"/>
    </row>
    <row r="27" spans="2:14" ht="37.5" customHeight="1" x14ac:dyDescent="0.3">
      <c r="B27" s="146"/>
      <c r="C27" s="131"/>
      <c r="D27" s="134"/>
      <c r="E27" s="120"/>
      <c r="F27" s="120"/>
      <c r="G27" s="72">
        <v>7</v>
      </c>
      <c r="H27" s="72"/>
      <c r="I27" s="306"/>
      <c r="J27" s="149"/>
      <c r="K27" s="178"/>
      <c r="L27" s="161"/>
      <c r="M27" s="297"/>
      <c r="N27" s="297"/>
    </row>
    <row r="28" spans="2:14" ht="45" customHeight="1" x14ac:dyDescent="0.3">
      <c r="B28" s="147"/>
      <c r="C28" s="132"/>
      <c r="D28" s="135"/>
      <c r="E28" s="121"/>
      <c r="F28" s="121"/>
      <c r="G28" s="77">
        <v>8</v>
      </c>
      <c r="H28" s="77"/>
      <c r="I28" s="307"/>
      <c r="J28" s="150"/>
      <c r="K28" s="179"/>
      <c r="L28" s="161"/>
      <c r="M28" s="297"/>
      <c r="N28" s="297"/>
    </row>
    <row r="29" spans="2:14" ht="21" customHeight="1" x14ac:dyDescent="0.3">
      <c r="B29" s="145" t="str">
        <f>+LEFT(C29,4)</f>
        <v>10.2</v>
      </c>
      <c r="C29" s="130" t="s">
        <v>197</v>
      </c>
      <c r="D29" s="133" t="s">
        <v>181</v>
      </c>
      <c r="E29" s="119" t="s">
        <v>198</v>
      </c>
      <c r="F29" s="119">
        <v>2</v>
      </c>
      <c r="G29" s="78">
        <v>1</v>
      </c>
      <c r="H29" s="111" t="s">
        <v>199</v>
      </c>
      <c r="I29" s="285" t="s">
        <v>566</v>
      </c>
      <c r="J29" s="148">
        <v>2</v>
      </c>
      <c r="K29" s="177" t="str">
        <f t="shared" ref="K29:K37" si="1">+IF(OR(ISBLANK(F29),ISBLANK(J29)),"",IF(OR(AND(F29=1,J29=1),AND(F29=1,J29=2),AND(F29=1,J29=3)),"Deficiencia de control mayor (diseño y ejecución)",IF(OR(AND(F29=2,J29=2),AND(F29=3,J29=1),AND(F29=3,J29=2),AND(F29=2,J29=1)),"Deficiencia de control (diseño o ejecución)",IF(AND(F29=2,J29=3),"Oportunidad de mejora","Mantenimiento del control"))))</f>
        <v>Deficiencia de control (diseño o ejecución)</v>
      </c>
      <c r="L29" s="161">
        <f t="shared" ref="L29" si="2">+IF(K29="",152,IF(K29="Deficiencia de control mayor (diseño y ejecución)",160,IF(K29="Deficiencia de control (diseño o ejecución)",180,IF(K29="Oportunidad de mejora",200,220))))</f>
        <v>180</v>
      </c>
      <c r="M29" s="297">
        <v>3.5478000000000001</v>
      </c>
      <c r="N29" s="297">
        <f>+L29+M29</f>
        <v>183.5478</v>
      </c>
    </row>
    <row r="30" spans="2:14" ht="21" customHeight="1" x14ac:dyDescent="0.3">
      <c r="B30" s="146"/>
      <c r="C30" s="131"/>
      <c r="D30" s="134"/>
      <c r="E30" s="120"/>
      <c r="F30" s="120"/>
      <c r="G30" s="72">
        <v>2</v>
      </c>
      <c r="H30" s="72"/>
      <c r="I30" s="286"/>
      <c r="J30" s="149"/>
      <c r="K30" s="178"/>
      <c r="L30" s="161"/>
      <c r="M30" s="297"/>
      <c r="N30" s="297"/>
    </row>
    <row r="31" spans="2:14" ht="21" customHeight="1" x14ac:dyDescent="0.3">
      <c r="B31" s="146"/>
      <c r="C31" s="131"/>
      <c r="D31" s="134"/>
      <c r="E31" s="120"/>
      <c r="F31" s="120"/>
      <c r="G31" s="72">
        <v>3</v>
      </c>
      <c r="H31" s="72"/>
      <c r="I31" s="286"/>
      <c r="J31" s="149"/>
      <c r="K31" s="178"/>
      <c r="L31" s="161"/>
      <c r="M31" s="297"/>
      <c r="N31" s="297"/>
    </row>
    <row r="32" spans="2:14" ht="21" customHeight="1" x14ac:dyDescent="0.3">
      <c r="B32" s="146"/>
      <c r="C32" s="131"/>
      <c r="D32" s="134"/>
      <c r="E32" s="120"/>
      <c r="F32" s="120"/>
      <c r="G32" s="72">
        <v>4</v>
      </c>
      <c r="H32" s="72"/>
      <c r="I32" s="286"/>
      <c r="J32" s="149"/>
      <c r="K32" s="178"/>
      <c r="L32" s="161"/>
      <c r="M32" s="297"/>
      <c r="N32" s="297"/>
    </row>
    <row r="33" spans="2:14" ht="21" customHeight="1" x14ac:dyDescent="0.3">
      <c r="B33" s="146"/>
      <c r="C33" s="131"/>
      <c r="D33" s="134"/>
      <c r="E33" s="120"/>
      <c r="F33" s="120"/>
      <c r="G33" s="72">
        <v>5</v>
      </c>
      <c r="H33" s="72"/>
      <c r="I33" s="286"/>
      <c r="J33" s="149"/>
      <c r="K33" s="178"/>
      <c r="L33" s="161"/>
      <c r="M33" s="297"/>
      <c r="N33" s="297"/>
    </row>
    <row r="34" spans="2:14" ht="21" customHeight="1" x14ac:dyDescent="0.3">
      <c r="B34" s="146"/>
      <c r="C34" s="131"/>
      <c r="D34" s="134"/>
      <c r="E34" s="120"/>
      <c r="F34" s="120"/>
      <c r="G34" s="72">
        <v>6</v>
      </c>
      <c r="H34" s="72"/>
      <c r="I34" s="286"/>
      <c r="J34" s="149"/>
      <c r="K34" s="178"/>
      <c r="L34" s="161"/>
      <c r="M34" s="297"/>
      <c r="N34" s="297"/>
    </row>
    <row r="35" spans="2:14" ht="21" customHeight="1" x14ac:dyDescent="0.3">
      <c r="B35" s="146"/>
      <c r="C35" s="131"/>
      <c r="D35" s="134"/>
      <c r="E35" s="120"/>
      <c r="F35" s="120"/>
      <c r="G35" s="72">
        <v>7</v>
      </c>
      <c r="H35" s="72"/>
      <c r="I35" s="286"/>
      <c r="J35" s="149"/>
      <c r="K35" s="178"/>
      <c r="L35" s="161"/>
      <c r="M35" s="297"/>
      <c r="N35" s="297"/>
    </row>
    <row r="36" spans="2:14" ht="21" customHeight="1" x14ac:dyDescent="0.3">
      <c r="B36" s="147"/>
      <c r="C36" s="132"/>
      <c r="D36" s="135"/>
      <c r="E36" s="121"/>
      <c r="F36" s="121"/>
      <c r="G36" s="77">
        <v>8</v>
      </c>
      <c r="H36" s="77"/>
      <c r="I36" s="287"/>
      <c r="J36" s="150"/>
      <c r="K36" s="179"/>
      <c r="L36" s="161"/>
      <c r="M36" s="297"/>
      <c r="N36" s="297"/>
    </row>
    <row r="37" spans="2:14" ht="21" customHeight="1" x14ac:dyDescent="0.3">
      <c r="B37" s="145" t="str">
        <f>+LEFT(C37,4)</f>
        <v>10.3</v>
      </c>
      <c r="C37" s="130" t="s">
        <v>200</v>
      </c>
      <c r="D37" s="133" t="s">
        <v>201</v>
      </c>
      <c r="E37" s="119" t="s">
        <v>202</v>
      </c>
      <c r="F37" s="119">
        <v>3</v>
      </c>
      <c r="G37" s="78">
        <v>1</v>
      </c>
      <c r="H37" s="111" t="s">
        <v>203</v>
      </c>
      <c r="I37" s="285" t="s">
        <v>204</v>
      </c>
      <c r="J37" s="148">
        <v>3</v>
      </c>
      <c r="K37" s="177" t="str">
        <f t="shared" si="1"/>
        <v>Mantenimiento del control</v>
      </c>
      <c r="L37" s="161">
        <f t="shared" ref="L37" si="3">+IF(K37="",152,IF(K37="Deficiencia de control mayor (diseño y ejecución)",160,IF(K37="Deficiencia de control (diseño o ejecución)",180,IF(K37="Oportunidad de mejora",200,220))))</f>
        <v>220</v>
      </c>
      <c r="M37" s="297">
        <v>3.6457999999999999</v>
      </c>
      <c r="N37" s="297">
        <f>+L37+M37</f>
        <v>223.64580000000001</v>
      </c>
    </row>
    <row r="38" spans="2:14" ht="21" customHeight="1" x14ac:dyDescent="0.3">
      <c r="B38" s="146"/>
      <c r="C38" s="131"/>
      <c r="D38" s="134"/>
      <c r="E38" s="120"/>
      <c r="F38" s="120"/>
      <c r="G38" s="72">
        <v>2</v>
      </c>
      <c r="H38" s="112" t="s">
        <v>205</v>
      </c>
      <c r="I38" s="286"/>
      <c r="J38" s="149"/>
      <c r="K38" s="178"/>
      <c r="L38" s="161"/>
      <c r="M38" s="297"/>
      <c r="N38" s="297"/>
    </row>
    <row r="39" spans="2:14" ht="21" customHeight="1" x14ac:dyDescent="0.3">
      <c r="B39" s="146"/>
      <c r="C39" s="131"/>
      <c r="D39" s="134"/>
      <c r="E39" s="120"/>
      <c r="F39" s="120"/>
      <c r="G39" s="72">
        <v>3</v>
      </c>
      <c r="H39" s="72"/>
      <c r="I39" s="286"/>
      <c r="J39" s="149"/>
      <c r="K39" s="178"/>
      <c r="L39" s="161"/>
      <c r="M39" s="297"/>
      <c r="N39" s="297"/>
    </row>
    <row r="40" spans="2:14" ht="21" customHeight="1" x14ac:dyDescent="0.3">
      <c r="B40" s="146"/>
      <c r="C40" s="131"/>
      <c r="D40" s="134"/>
      <c r="E40" s="120"/>
      <c r="F40" s="120"/>
      <c r="G40" s="72">
        <v>4</v>
      </c>
      <c r="H40" s="72"/>
      <c r="I40" s="286"/>
      <c r="J40" s="149"/>
      <c r="K40" s="178"/>
      <c r="L40" s="161"/>
      <c r="M40" s="297"/>
      <c r="N40" s="297"/>
    </row>
    <row r="41" spans="2:14" ht="21" customHeight="1" x14ac:dyDescent="0.3">
      <c r="B41" s="146"/>
      <c r="C41" s="131"/>
      <c r="D41" s="134"/>
      <c r="E41" s="120"/>
      <c r="F41" s="120"/>
      <c r="G41" s="72">
        <v>5</v>
      </c>
      <c r="H41" s="72"/>
      <c r="I41" s="286"/>
      <c r="J41" s="149"/>
      <c r="K41" s="178"/>
      <c r="L41" s="161"/>
      <c r="M41" s="297"/>
      <c r="N41" s="297"/>
    </row>
    <row r="42" spans="2:14" ht="21" customHeight="1" x14ac:dyDescent="0.3">
      <c r="B42" s="146"/>
      <c r="C42" s="131"/>
      <c r="D42" s="134"/>
      <c r="E42" s="120"/>
      <c r="F42" s="120"/>
      <c r="G42" s="72">
        <v>6</v>
      </c>
      <c r="H42" s="72"/>
      <c r="I42" s="286"/>
      <c r="J42" s="149"/>
      <c r="K42" s="178"/>
      <c r="L42" s="161"/>
      <c r="M42" s="297"/>
      <c r="N42" s="297"/>
    </row>
    <row r="43" spans="2:14" ht="21" customHeight="1" x14ac:dyDescent="0.3">
      <c r="B43" s="146"/>
      <c r="C43" s="131"/>
      <c r="D43" s="134"/>
      <c r="E43" s="120"/>
      <c r="F43" s="120"/>
      <c r="G43" s="72">
        <v>7</v>
      </c>
      <c r="H43" s="72"/>
      <c r="I43" s="286"/>
      <c r="J43" s="149"/>
      <c r="K43" s="178"/>
      <c r="L43" s="161"/>
      <c r="M43" s="297"/>
      <c r="N43" s="297"/>
    </row>
    <row r="44" spans="2:14" ht="48.75" customHeight="1" x14ac:dyDescent="0.3">
      <c r="B44" s="147"/>
      <c r="C44" s="132"/>
      <c r="D44" s="135"/>
      <c r="E44" s="121"/>
      <c r="F44" s="121"/>
      <c r="G44" s="77">
        <v>8</v>
      </c>
      <c r="H44" s="77"/>
      <c r="I44" s="287"/>
      <c r="J44" s="150"/>
      <c r="K44" s="179"/>
      <c r="L44" s="161"/>
      <c r="M44" s="297"/>
      <c r="N44" s="297"/>
    </row>
    <row r="45" spans="2:14" ht="27" customHeight="1" x14ac:dyDescent="0.3">
      <c r="B45" s="314"/>
      <c r="C45" s="333" t="s">
        <v>206</v>
      </c>
      <c r="D45" s="354" t="s">
        <v>37</v>
      </c>
      <c r="E45" s="351" t="s">
        <v>193</v>
      </c>
      <c r="F45" s="355" t="s">
        <v>121</v>
      </c>
      <c r="G45" s="357" t="s">
        <v>7</v>
      </c>
      <c r="H45" s="358"/>
      <c r="I45" s="358"/>
      <c r="J45" s="355" t="s">
        <v>194</v>
      </c>
      <c r="K45" s="323" t="s">
        <v>38</v>
      </c>
      <c r="L45" s="295"/>
      <c r="M45" s="295"/>
      <c r="N45" s="295"/>
    </row>
    <row r="46" spans="2:14" ht="33" customHeight="1" x14ac:dyDescent="0.3">
      <c r="B46" s="315"/>
      <c r="C46" s="334"/>
      <c r="D46" s="349"/>
      <c r="E46" s="352"/>
      <c r="F46" s="340"/>
      <c r="G46" s="342" t="s">
        <v>10</v>
      </c>
      <c r="H46" s="346" t="s">
        <v>11</v>
      </c>
      <c r="I46" s="346" t="s">
        <v>12</v>
      </c>
      <c r="J46" s="340"/>
      <c r="K46" s="324"/>
      <c r="L46" s="295"/>
      <c r="M46" s="295"/>
      <c r="N46" s="295"/>
    </row>
    <row r="47" spans="2:14" ht="75" customHeight="1" thickBot="1" x14ac:dyDescent="0.35">
      <c r="B47" s="316"/>
      <c r="C47" s="335"/>
      <c r="D47" s="350"/>
      <c r="E47" s="353"/>
      <c r="F47" s="356"/>
      <c r="G47" s="359"/>
      <c r="H47" s="347"/>
      <c r="I47" s="347"/>
      <c r="J47" s="356"/>
      <c r="K47" s="325"/>
      <c r="L47" s="295"/>
      <c r="M47" s="295"/>
      <c r="N47" s="295"/>
    </row>
    <row r="48" spans="2:14" ht="21" customHeight="1" x14ac:dyDescent="0.3">
      <c r="B48" s="145" t="str">
        <f>+LEFT(C48,4)</f>
        <v>11.1</v>
      </c>
      <c r="C48" s="130" t="s">
        <v>207</v>
      </c>
      <c r="D48" s="133" t="s">
        <v>208</v>
      </c>
      <c r="E48" s="136" t="s">
        <v>209</v>
      </c>
      <c r="F48" s="148">
        <v>2</v>
      </c>
      <c r="G48" s="78">
        <v>1</v>
      </c>
      <c r="H48" s="111" t="s">
        <v>210</v>
      </c>
      <c r="I48" s="268" t="s">
        <v>567</v>
      </c>
      <c r="J48" s="148">
        <v>2</v>
      </c>
      <c r="K48" s="177" t="str">
        <f t="shared" ref="K48:K72" si="4">+IF(OR(ISBLANK(F48),ISBLANK(J48)),"",IF(OR(AND(F48=1,J48=1),AND(F48=1,J48=2),AND(F48=1,J48=3)),"Deficiencia de control mayor (diseño y ejecución)",IF(OR(AND(F48=2,J48=2),AND(F48=3,J48=1),AND(F48=3,J48=2),AND(F48=2,J48=1)),"Deficiencia de control (diseño o ejecución)",IF(AND(F48=2,J48=3),"Oportunidad de mejora","Mantenimiento del control"))))</f>
        <v>Deficiencia de control (diseño o ejecución)</v>
      </c>
      <c r="L48" s="161">
        <f t="shared" ref="L48" si="5">+IF(K48="",152,IF(K48="Deficiencia de control mayor (diseño y ejecución)",160,IF(K48="Deficiencia de control (diseño o ejecución)",180,IF(K48="Oportunidad de mejora",200,220))))</f>
        <v>180</v>
      </c>
      <c r="M48" s="297">
        <v>3.7896000000000001</v>
      </c>
      <c r="N48" s="297">
        <f>+L48+M48</f>
        <v>183.78960000000001</v>
      </c>
    </row>
    <row r="49" spans="2:14" ht="21" customHeight="1" x14ac:dyDescent="0.3">
      <c r="B49" s="146"/>
      <c r="C49" s="131"/>
      <c r="D49" s="134"/>
      <c r="E49" s="137"/>
      <c r="F49" s="149"/>
      <c r="G49" s="72">
        <v>2</v>
      </c>
      <c r="H49" s="112" t="s">
        <v>211</v>
      </c>
      <c r="I49" s="271"/>
      <c r="J49" s="149"/>
      <c r="K49" s="178"/>
      <c r="L49" s="161"/>
      <c r="M49" s="297"/>
      <c r="N49" s="297"/>
    </row>
    <row r="50" spans="2:14" ht="21" customHeight="1" x14ac:dyDescent="0.3">
      <c r="B50" s="146"/>
      <c r="C50" s="131"/>
      <c r="D50" s="134"/>
      <c r="E50" s="137"/>
      <c r="F50" s="149"/>
      <c r="G50" s="72">
        <v>3</v>
      </c>
      <c r="H50" s="72"/>
      <c r="I50" s="271"/>
      <c r="J50" s="149"/>
      <c r="K50" s="178"/>
      <c r="L50" s="161"/>
      <c r="M50" s="297"/>
      <c r="N50" s="297"/>
    </row>
    <row r="51" spans="2:14" ht="21" customHeight="1" x14ac:dyDescent="0.3">
      <c r="B51" s="146"/>
      <c r="C51" s="131"/>
      <c r="D51" s="134"/>
      <c r="E51" s="137"/>
      <c r="F51" s="149"/>
      <c r="G51" s="72">
        <v>4</v>
      </c>
      <c r="H51" s="72"/>
      <c r="I51" s="271"/>
      <c r="J51" s="149"/>
      <c r="K51" s="178"/>
      <c r="L51" s="161"/>
      <c r="M51" s="297"/>
      <c r="N51" s="297"/>
    </row>
    <row r="52" spans="2:14" ht="21" customHeight="1" x14ac:dyDescent="0.3">
      <c r="B52" s="146"/>
      <c r="C52" s="131"/>
      <c r="D52" s="134"/>
      <c r="E52" s="137"/>
      <c r="F52" s="149"/>
      <c r="G52" s="72">
        <v>5</v>
      </c>
      <c r="H52" s="72"/>
      <c r="I52" s="271"/>
      <c r="J52" s="149"/>
      <c r="K52" s="178"/>
      <c r="L52" s="161"/>
      <c r="M52" s="297"/>
      <c r="N52" s="297"/>
    </row>
    <row r="53" spans="2:14" ht="21" customHeight="1" x14ac:dyDescent="0.3">
      <c r="B53" s="146"/>
      <c r="C53" s="131"/>
      <c r="D53" s="134"/>
      <c r="E53" s="137"/>
      <c r="F53" s="149"/>
      <c r="G53" s="72">
        <v>6</v>
      </c>
      <c r="H53" s="72"/>
      <c r="I53" s="271"/>
      <c r="J53" s="149"/>
      <c r="K53" s="178"/>
      <c r="L53" s="161"/>
      <c r="M53" s="297"/>
      <c r="N53" s="297"/>
    </row>
    <row r="54" spans="2:14" ht="21" customHeight="1" x14ac:dyDescent="0.3">
      <c r="B54" s="146"/>
      <c r="C54" s="131"/>
      <c r="D54" s="134"/>
      <c r="E54" s="137"/>
      <c r="F54" s="149"/>
      <c r="G54" s="72">
        <v>7</v>
      </c>
      <c r="H54" s="72"/>
      <c r="I54" s="271"/>
      <c r="J54" s="149"/>
      <c r="K54" s="178"/>
      <c r="L54" s="161"/>
      <c r="M54" s="297"/>
      <c r="N54" s="297"/>
    </row>
    <row r="55" spans="2:14" ht="21" customHeight="1" x14ac:dyDescent="0.3">
      <c r="B55" s="147"/>
      <c r="C55" s="132"/>
      <c r="D55" s="135"/>
      <c r="E55" s="138"/>
      <c r="F55" s="150"/>
      <c r="G55" s="77">
        <v>8</v>
      </c>
      <c r="H55" s="77"/>
      <c r="I55" s="272"/>
      <c r="J55" s="150"/>
      <c r="K55" s="179"/>
      <c r="L55" s="161"/>
      <c r="M55" s="297"/>
      <c r="N55" s="297"/>
    </row>
    <row r="56" spans="2:14" ht="21.75" customHeight="1" x14ac:dyDescent="0.3">
      <c r="B56" s="145" t="str">
        <f>+LEFT(C56,4)</f>
        <v>11.2</v>
      </c>
      <c r="C56" s="130" t="s">
        <v>212</v>
      </c>
      <c r="D56" s="133" t="s">
        <v>208</v>
      </c>
      <c r="E56" s="204" t="s">
        <v>568</v>
      </c>
      <c r="F56" s="148">
        <v>2</v>
      </c>
      <c r="G56" s="78">
        <v>1</v>
      </c>
      <c r="H56" s="111" t="s">
        <v>213</v>
      </c>
      <c r="I56" s="268" t="s">
        <v>214</v>
      </c>
      <c r="J56" s="148">
        <v>2</v>
      </c>
      <c r="K56" s="177" t="str">
        <f t="shared" si="4"/>
        <v>Deficiencia de control (diseño o ejecución)</v>
      </c>
      <c r="L56" s="161">
        <f t="shared" ref="L56" si="6">+IF(K56="",152,IF(K56="Deficiencia de control mayor (diseño y ejecución)",160,IF(K56="Deficiencia de control (diseño o ejecución)",180,IF(K56="Oportunidad de mejora",200,220))))</f>
        <v>180</v>
      </c>
      <c r="M56" s="297">
        <v>3.8456000000000001</v>
      </c>
      <c r="N56" s="297">
        <f>+L56+M56</f>
        <v>183.84559999999999</v>
      </c>
    </row>
    <row r="57" spans="2:14" ht="21.75" customHeight="1" x14ac:dyDescent="0.3">
      <c r="B57" s="146"/>
      <c r="C57" s="131"/>
      <c r="D57" s="134"/>
      <c r="E57" s="205"/>
      <c r="F57" s="149"/>
      <c r="G57" s="72">
        <v>2</v>
      </c>
      <c r="H57" s="112" t="s">
        <v>215</v>
      </c>
      <c r="I57" s="271"/>
      <c r="J57" s="149"/>
      <c r="K57" s="178"/>
      <c r="L57" s="161"/>
      <c r="M57" s="297"/>
      <c r="N57" s="297"/>
    </row>
    <row r="58" spans="2:14" ht="21.75" customHeight="1" x14ac:dyDescent="0.3">
      <c r="B58" s="146"/>
      <c r="C58" s="131"/>
      <c r="D58" s="134"/>
      <c r="E58" s="205"/>
      <c r="F58" s="149"/>
      <c r="G58" s="72">
        <v>3</v>
      </c>
      <c r="H58" s="72"/>
      <c r="I58" s="271"/>
      <c r="J58" s="149"/>
      <c r="K58" s="178"/>
      <c r="L58" s="161"/>
      <c r="M58" s="297"/>
      <c r="N58" s="297"/>
    </row>
    <row r="59" spans="2:14" ht="21.75" customHeight="1" x14ac:dyDescent="0.3">
      <c r="B59" s="146"/>
      <c r="C59" s="131"/>
      <c r="D59" s="134"/>
      <c r="E59" s="205"/>
      <c r="F59" s="149"/>
      <c r="G59" s="72">
        <v>4</v>
      </c>
      <c r="H59" s="72"/>
      <c r="I59" s="271"/>
      <c r="J59" s="149"/>
      <c r="K59" s="178"/>
      <c r="L59" s="161"/>
      <c r="M59" s="297"/>
      <c r="N59" s="297"/>
    </row>
    <row r="60" spans="2:14" ht="21.75" customHeight="1" x14ac:dyDescent="0.3">
      <c r="B60" s="146"/>
      <c r="C60" s="131"/>
      <c r="D60" s="134"/>
      <c r="E60" s="205"/>
      <c r="F60" s="149"/>
      <c r="G60" s="72">
        <v>5</v>
      </c>
      <c r="H60" s="72"/>
      <c r="I60" s="271"/>
      <c r="J60" s="149"/>
      <c r="K60" s="178"/>
      <c r="L60" s="161"/>
      <c r="M60" s="297"/>
      <c r="N60" s="297"/>
    </row>
    <row r="61" spans="2:14" ht="21.75" customHeight="1" x14ac:dyDescent="0.3">
      <c r="B61" s="146"/>
      <c r="C61" s="131"/>
      <c r="D61" s="134"/>
      <c r="E61" s="205"/>
      <c r="F61" s="149"/>
      <c r="G61" s="72">
        <v>6</v>
      </c>
      <c r="H61" s="72"/>
      <c r="I61" s="271"/>
      <c r="J61" s="149"/>
      <c r="K61" s="178"/>
      <c r="L61" s="161"/>
      <c r="M61" s="297"/>
      <c r="N61" s="297"/>
    </row>
    <row r="62" spans="2:14" ht="21.75" customHeight="1" x14ac:dyDescent="0.3">
      <c r="B62" s="146"/>
      <c r="C62" s="131"/>
      <c r="D62" s="134"/>
      <c r="E62" s="205"/>
      <c r="F62" s="149"/>
      <c r="G62" s="72">
        <v>7</v>
      </c>
      <c r="H62" s="72"/>
      <c r="I62" s="271"/>
      <c r="J62" s="149"/>
      <c r="K62" s="178"/>
      <c r="L62" s="161"/>
      <c r="M62" s="297"/>
      <c r="N62" s="297"/>
    </row>
    <row r="63" spans="2:14" ht="21.75" customHeight="1" x14ac:dyDescent="0.3">
      <c r="B63" s="147"/>
      <c r="C63" s="132"/>
      <c r="D63" s="135"/>
      <c r="E63" s="206"/>
      <c r="F63" s="150"/>
      <c r="G63" s="77">
        <v>8</v>
      </c>
      <c r="H63" s="77"/>
      <c r="I63" s="272"/>
      <c r="J63" s="150"/>
      <c r="K63" s="179"/>
      <c r="L63" s="161"/>
      <c r="M63" s="297"/>
      <c r="N63" s="297"/>
    </row>
    <row r="64" spans="2:14" ht="21.75" customHeight="1" x14ac:dyDescent="0.3">
      <c r="B64" s="145" t="str">
        <f>+LEFT(C64,4)</f>
        <v>11.3</v>
      </c>
      <c r="C64" s="130" t="s">
        <v>216</v>
      </c>
      <c r="D64" s="133" t="s">
        <v>217</v>
      </c>
      <c r="E64" s="119" t="s">
        <v>218</v>
      </c>
      <c r="F64" s="148">
        <v>1</v>
      </c>
      <c r="G64" s="78">
        <v>1</v>
      </c>
      <c r="H64" s="111" t="s">
        <v>569</v>
      </c>
      <c r="I64" s="268" t="s">
        <v>219</v>
      </c>
      <c r="J64" s="148">
        <v>1</v>
      </c>
      <c r="K64" s="177" t="str">
        <f t="shared" si="4"/>
        <v>Deficiencia de control mayor (diseño y ejecución)</v>
      </c>
      <c r="L64" s="161">
        <f t="shared" ref="L64" si="7">+IF(K64="",152,IF(K64="Deficiencia de control mayor (diseño y ejecución)",160,IF(K64="Deficiencia de control (diseño o ejecución)",180,IF(K64="Oportunidad de mejora",200,220))))</f>
        <v>160</v>
      </c>
      <c r="M64" s="297">
        <v>3.9653999999999998</v>
      </c>
      <c r="N64" s="297">
        <f>+L64+M64</f>
        <v>163.96539999999999</v>
      </c>
    </row>
    <row r="65" spans="2:14" ht="21.75" customHeight="1" x14ac:dyDescent="0.3">
      <c r="B65" s="146"/>
      <c r="C65" s="131"/>
      <c r="D65" s="134"/>
      <c r="E65" s="120"/>
      <c r="F65" s="149"/>
      <c r="G65" s="72">
        <v>2</v>
      </c>
      <c r="H65" s="72"/>
      <c r="I65" s="271"/>
      <c r="J65" s="149"/>
      <c r="K65" s="178"/>
      <c r="L65" s="161"/>
      <c r="M65" s="297"/>
      <c r="N65" s="297"/>
    </row>
    <row r="66" spans="2:14" ht="21.75" customHeight="1" x14ac:dyDescent="0.3">
      <c r="B66" s="146"/>
      <c r="C66" s="131"/>
      <c r="D66" s="134"/>
      <c r="E66" s="120"/>
      <c r="F66" s="149"/>
      <c r="G66" s="72">
        <v>3</v>
      </c>
      <c r="H66" s="72"/>
      <c r="I66" s="271"/>
      <c r="J66" s="149"/>
      <c r="K66" s="178"/>
      <c r="L66" s="161"/>
      <c r="M66" s="297"/>
      <c r="N66" s="297"/>
    </row>
    <row r="67" spans="2:14" ht="21.75" customHeight="1" x14ac:dyDescent="0.3">
      <c r="B67" s="146"/>
      <c r="C67" s="131"/>
      <c r="D67" s="134"/>
      <c r="E67" s="120"/>
      <c r="F67" s="149"/>
      <c r="G67" s="72">
        <v>4</v>
      </c>
      <c r="H67" s="72"/>
      <c r="I67" s="271"/>
      <c r="J67" s="149"/>
      <c r="K67" s="178"/>
      <c r="L67" s="161"/>
      <c r="M67" s="297"/>
      <c r="N67" s="297"/>
    </row>
    <row r="68" spans="2:14" ht="21.75" customHeight="1" x14ac:dyDescent="0.3">
      <c r="B68" s="146"/>
      <c r="C68" s="131"/>
      <c r="D68" s="134"/>
      <c r="E68" s="120"/>
      <c r="F68" s="149"/>
      <c r="G68" s="72">
        <v>5</v>
      </c>
      <c r="H68" s="72"/>
      <c r="I68" s="271"/>
      <c r="J68" s="149"/>
      <c r="K68" s="178"/>
      <c r="L68" s="161"/>
      <c r="M68" s="297"/>
      <c r="N68" s="297"/>
    </row>
    <row r="69" spans="2:14" ht="21.75" customHeight="1" x14ac:dyDescent="0.3">
      <c r="B69" s="146"/>
      <c r="C69" s="131"/>
      <c r="D69" s="134"/>
      <c r="E69" s="120"/>
      <c r="F69" s="149"/>
      <c r="G69" s="72">
        <v>6</v>
      </c>
      <c r="H69" s="72"/>
      <c r="I69" s="271"/>
      <c r="J69" s="149"/>
      <c r="K69" s="178"/>
      <c r="L69" s="161"/>
      <c r="M69" s="297"/>
      <c r="N69" s="297"/>
    </row>
    <row r="70" spans="2:14" ht="21.75" customHeight="1" x14ac:dyDescent="0.3">
      <c r="B70" s="146"/>
      <c r="C70" s="131"/>
      <c r="D70" s="134"/>
      <c r="E70" s="120"/>
      <c r="F70" s="149"/>
      <c r="G70" s="72">
        <v>7</v>
      </c>
      <c r="H70" s="72"/>
      <c r="I70" s="271"/>
      <c r="J70" s="149"/>
      <c r="K70" s="178"/>
      <c r="L70" s="161"/>
      <c r="M70" s="297"/>
      <c r="N70" s="297"/>
    </row>
    <row r="71" spans="2:14" ht="21.75" customHeight="1" x14ac:dyDescent="0.3">
      <c r="B71" s="147"/>
      <c r="C71" s="132"/>
      <c r="D71" s="135"/>
      <c r="E71" s="121"/>
      <c r="F71" s="150"/>
      <c r="G71" s="77">
        <v>8</v>
      </c>
      <c r="H71" s="77"/>
      <c r="I71" s="272"/>
      <c r="J71" s="150"/>
      <c r="K71" s="179"/>
      <c r="L71" s="161"/>
      <c r="M71" s="297"/>
      <c r="N71" s="297"/>
    </row>
    <row r="72" spans="2:14" ht="42" x14ac:dyDescent="0.3">
      <c r="B72" s="145" t="str">
        <f>+LEFT(C72,4)</f>
        <v>11.4</v>
      </c>
      <c r="C72" s="130" t="s">
        <v>220</v>
      </c>
      <c r="D72" s="133" t="s">
        <v>221</v>
      </c>
      <c r="E72" s="204" t="s">
        <v>222</v>
      </c>
      <c r="F72" s="148">
        <v>2</v>
      </c>
      <c r="G72" s="78">
        <v>1</v>
      </c>
      <c r="H72" s="113" t="s">
        <v>223</v>
      </c>
      <c r="I72" s="285" t="s">
        <v>224</v>
      </c>
      <c r="J72" s="148">
        <v>2</v>
      </c>
      <c r="K72" s="177" t="str">
        <f t="shared" si="4"/>
        <v>Deficiencia de control (diseño o ejecución)</v>
      </c>
      <c r="L72" s="161">
        <f t="shared" ref="L72" si="8">+IF(K72="",152,IF(K72="Deficiencia de control mayor (diseño y ejecución)",160,IF(K72="Deficiencia de control (diseño o ejecución)",180,IF(K72="Oportunidad de mejora",200,220))))</f>
        <v>180</v>
      </c>
      <c r="M72" s="297">
        <v>4.0122999999999998</v>
      </c>
      <c r="N72" s="297">
        <f>+L72+M72</f>
        <v>184.01230000000001</v>
      </c>
    </row>
    <row r="73" spans="2:14" ht="14" x14ac:dyDescent="0.3">
      <c r="B73" s="146"/>
      <c r="C73" s="131"/>
      <c r="D73" s="134"/>
      <c r="E73" s="205"/>
      <c r="F73" s="149"/>
      <c r="G73" s="72">
        <v>2</v>
      </c>
      <c r="H73" s="112" t="s">
        <v>570</v>
      </c>
      <c r="I73" s="286"/>
      <c r="J73" s="149"/>
      <c r="K73" s="178"/>
      <c r="L73" s="161"/>
      <c r="M73" s="297"/>
      <c r="N73" s="297"/>
    </row>
    <row r="74" spans="2:14" ht="14" x14ac:dyDescent="0.3">
      <c r="B74" s="146"/>
      <c r="C74" s="131"/>
      <c r="D74" s="134"/>
      <c r="E74" s="205"/>
      <c r="F74" s="149"/>
      <c r="G74" s="72">
        <v>3</v>
      </c>
      <c r="H74" s="112"/>
      <c r="I74" s="286"/>
      <c r="J74" s="149"/>
      <c r="K74" s="178"/>
      <c r="L74" s="161"/>
      <c r="M74" s="297"/>
      <c r="N74" s="297"/>
    </row>
    <row r="75" spans="2:14" ht="14" x14ac:dyDescent="0.3">
      <c r="B75" s="146"/>
      <c r="C75" s="131"/>
      <c r="D75" s="134"/>
      <c r="E75" s="205"/>
      <c r="F75" s="149"/>
      <c r="G75" s="72">
        <v>4</v>
      </c>
      <c r="H75" s="72"/>
      <c r="I75" s="286"/>
      <c r="J75" s="149"/>
      <c r="K75" s="178"/>
      <c r="L75" s="161"/>
      <c r="M75" s="297"/>
      <c r="N75" s="297"/>
    </row>
    <row r="76" spans="2:14" ht="14" x14ac:dyDescent="0.3">
      <c r="B76" s="146"/>
      <c r="C76" s="131"/>
      <c r="D76" s="134"/>
      <c r="E76" s="205"/>
      <c r="F76" s="149"/>
      <c r="G76" s="72">
        <v>5</v>
      </c>
      <c r="H76" s="72"/>
      <c r="I76" s="286"/>
      <c r="J76" s="149"/>
      <c r="K76" s="178"/>
      <c r="L76" s="161"/>
      <c r="M76" s="297"/>
      <c r="N76" s="297"/>
    </row>
    <row r="77" spans="2:14" ht="14" x14ac:dyDescent="0.3">
      <c r="B77" s="146"/>
      <c r="C77" s="131"/>
      <c r="D77" s="134"/>
      <c r="E77" s="205"/>
      <c r="F77" s="149"/>
      <c r="G77" s="72">
        <v>6</v>
      </c>
      <c r="H77" s="72"/>
      <c r="I77" s="286"/>
      <c r="J77" s="149"/>
      <c r="K77" s="178"/>
      <c r="L77" s="161"/>
      <c r="M77" s="297"/>
      <c r="N77" s="297"/>
    </row>
    <row r="78" spans="2:14" ht="14" x14ac:dyDescent="0.3">
      <c r="B78" s="146"/>
      <c r="C78" s="131"/>
      <c r="D78" s="134"/>
      <c r="E78" s="205"/>
      <c r="F78" s="149"/>
      <c r="G78" s="72">
        <v>7</v>
      </c>
      <c r="H78" s="72"/>
      <c r="I78" s="286"/>
      <c r="J78" s="149"/>
      <c r="K78" s="178"/>
      <c r="L78" s="161"/>
      <c r="M78" s="297"/>
      <c r="N78" s="297"/>
    </row>
    <row r="79" spans="2:14" ht="14" x14ac:dyDescent="0.3">
      <c r="B79" s="147"/>
      <c r="C79" s="132"/>
      <c r="D79" s="135"/>
      <c r="E79" s="206"/>
      <c r="F79" s="150"/>
      <c r="G79" s="77">
        <v>8</v>
      </c>
      <c r="H79" s="77"/>
      <c r="I79" s="287"/>
      <c r="J79" s="150"/>
      <c r="K79" s="179"/>
      <c r="L79" s="161"/>
      <c r="M79" s="297"/>
      <c r="N79" s="297"/>
    </row>
    <row r="80" spans="2:14" ht="22.5" customHeight="1" x14ac:dyDescent="0.3">
      <c r="B80" s="308"/>
      <c r="C80" s="308" t="s">
        <v>225</v>
      </c>
      <c r="D80" s="348" t="s">
        <v>37</v>
      </c>
      <c r="E80" s="351" t="s">
        <v>193</v>
      </c>
      <c r="F80" s="340" t="s">
        <v>121</v>
      </c>
      <c r="G80" s="344" t="s">
        <v>7</v>
      </c>
      <c r="H80" s="345"/>
      <c r="I80" s="345"/>
      <c r="J80" s="340" t="s">
        <v>194</v>
      </c>
      <c r="K80" s="318" t="s">
        <v>38</v>
      </c>
      <c r="L80" s="295"/>
      <c r="M80" s="295"/>
      <c r="N80" s="295"/>
    </row>
    <row r="81" spans="2:14" ht="22.5" customHeight="1" x14ac:dyDescent="0.3">
      <c r="B81" s="309"/>
      <c r="C81" s="309"/>
      <c r="D81" s="349"/>
      <c r="E81" s="352"/>
      <c r="F81" s="340"/>
      <c r="G81" s="342" t="s">
        <v>10</v>
      </c>
      <c r="H81" s="346" t="s">
        <v>11</v>
      </c>
      <c r="I81" s="346" t="s">
        <v>12</v>
      </c>
      <c r="J81" s="340"/>
      <c r="K81" s="318"/>
      <c r="L81" s="295"/>
      <c r="M81" s="295"/>
      <c r="N81" s="295"/>
    </row>
    <row r="82" spans="2:14" ht="75" customHeight="1" thickBot="1" x14ac:dyDescent="0.35">
      <c r="B82" s="310"/>
      <c r="C82" s="310"/>
      <c r="D82" s="350"/>
      <c r="E82" s="353"/>
      <c r="F82" s="341"/>
      <c r="G82" s="343"/>
      <c r="H82" s="347"/>
      <c r="I82" s="347"/>
      <c r="J82" s="341"/>
      <c r="K82" s="319"/>
      <c r="L82" s="295"/>
      <c r="M82" s="295"/>
      <c r="N82" s="295"/>
    </row>
    <row r="83" spans="2:14" ht="28.5" customHeight="1" thickBot="1" x14ac:dyDescent="0.35">
      <c r="B83" s="145" t="str">
        <f>+LEFT(C83,4)</f>
        <v>12.1</v>
      </c>
      <c r="C83" s="130" t="s">
        <v>226</v>
      </c>
      <c r="D83" s="133" t="s">
        <v>227</v>
      </c>
      <c r="E83" s="204" t="s">
        <v>571</v>
      </c>
      <c r="F83" s="148">
        <v>3</v>
      </c>
      <c r="G83" s="78">
        <v>1</v>
      </c>
      <c r="H83" s="111" t="s">
        <v>572</v>
      </c>
      <c r="I83" s="361" t="s">
        <v>573</v>
      </c>
      <c r="J83" s="148">
        <v>3</v>
      </c>
      <c r="K83" s="177" t="str">
        <f t="shared" ref="K83:K115" si="9">+IF(OR(ISBLANK(F83),ISBLANK(J83)),"",IF(OR(AND(F83=1,J83=1),AND(F83=1,J83=2),AND(F83=1,J83=3)),"Deficiencia de control mayor (diseño y ejecución)",IF(OR(AND(F83=2,J83=2),AND(F83=3,J83=1),AND(F83=3,J83=2),AND(F83=2,J83=1)),"Deficiencia de control (diseño o ejecución)",IF(AND(F83=2,J83=3),"Oportunidad de mejora","Mantenimiento del control"))))</f>
        <v>Mantenimiento del control</v>
      </c>
      <c r="L83" s="161">
        <f t="shared" ref="L83" si="10">+IF(K83="",152,IF(K83="Deficiencia de control mayor (diseño y ejecución)",160,IF(K83="Deficiencia de control (diseño o ejecución)",180,IF(K83="Oportunidad de mejora",200,220))))</f>
        <v>220</v>
      </c>
      <c r="M83" s="297">
        <v>4.1235999999999997</v>
      </c>
      <c r="N83" s="297">
        <f>+L83+M83</f>
        <v>224.12360000000001</v>
      </c>
    </row>
    <row r="84" spans="2:14" ht="28.5" customHeight="1" x14ac:dyDescent="0.3">
      <c r="B84" s="146"/>
      <c r="C84" s="131"/>
      <c r="D84" s="134"/>
      <c r="E84" s="120"/>
      <c r="F84" s="149"/>
      <c r="G84" s="72">
        <v>2</v>
      </c>
      <c r="H84" s="111" t="s">
        <v>228</v>
      </c>
      <c r="I84" s="269"/>
      <c r="J84" s="149"/>
      <c r="K84" s="178"/>
      <c r="L84" s="161"/>
      <c r="M84" s="297"/>
      <c r="N84" s="297"/>
    </row>
    <row r="85" spans="2:14" ht="28.5" customHeight="1" x14ac:dyDescent="0.3">
      <c r="B85" s="146"/>
      <c r="C85" s="131"/>
      <c r="D85" s="134"/>
      <c r="E85" s="120"/>
      <c r="F85" s="149"/>
      <c r="G85" s="72">
        <v>3</v>
      </c>
      <c r="H85" s="72"/>
      <c r="I85" s="269"/>
      <c r="J85" s="149"/>
      <c r="K85" s="178"/>
      <c r="L85" s="161"/>
      <c r="M85" s="297"/>
      <c r="N85" s="297"/>
    </row>
    <row r="86" spans="2:14" ht="28.5" customHeight="1" x14ac:dyDescent="0.3">
      <c r="B86" s="146"/>
      <c r="C86" s="131"/>
      <c r="D86" s="134"/>
      <c r="E86" s="120"/>
      <c r="F86" s="149"/>
      <c r="G86" s="72">
        <v>4</v>
      </c>
      <c r="H86" s="72"/>
      <c r="I86" s="269"/>
      <c r="J86" s="149"/>
      <c r="K86" s="178"/>
      <c r="L86" s="161"/>
      <c r="M86" s="297"/>
      <c r="N86" s="297"/>
    </row>
    <row r="87" spans="2:14" ht="28.5" customHeight="1" x14ac:dyDescent="0.3">
      <c r="B87" s="146"/>
      <c r="C87" s="131"/>
      <c r="D87" s="134"/>
      <c r="E87" s="120"/>
      <c r="F87" s="149"/>
      <c r="G87" s="72">
        <v>5</v>
      </c>
      <c r="H87" s="72"/>
      <c r="I87" s="269"/>
      <c r="J87" s="149"/>
      <c r="K87" s="178"/>
      <c r="L87" s="161"/>
      <c r="M87" s="297"/>
      <c r="N87" s="297"/>
    </row>
    <row r="88" spans="2:14" ht="28.5" customHeight="1" x14ac:dyDescent="0.3">
      <c r="B88" s="146"/>
      <c r="C88" s="131"/>
      <c r="D88" s="134"/>
      <c r="E88" s="120"/>
      <c r="F88" s="149"/>
      <c r="G88" s="72">
        <v>6</v>
      </c>
      <c r="H88" s="72"/>
      <c r="I88" s="269"/>
      <c r="J88" s="149"/>
      <c r="K88" s="178"/>
      <c r="L88" s="161"/>
      <c r="M88" s="297"/>
      <c r="N88" s="297"/>
    </row>
    <row r="89" spans="2:14" ht="28.5" customHeight="1" x14ac:dyDescent="0.3">
      <c r="B89" s="146"/>
      <c r="C89" s="131"/>
      <c r="D89" s="134"/>
      <c r="E89" s="120"/>
      <c r="F89" s="149"/>
      <c r="G89" s="72">
        <v>7</v>
      </c>
      <c r="H89" s="72"/>
      <c r="I89" s="269"/>
      <c r="J89" s="149"/>
      <c r="K89" s="178"/>
      <c r="L89" s="161"/>
      <c r="M89" s="297"/>
      <c r="N89" s="297"/>
    </row>
    <row r="90" spans="2:14" ht="28.5" customHeight="1" thickBot="1" x14ac:dyDescent="0.35">
      <c r="B90" s="147"/>
      <c r="C90" s="132"/>
      <c r="D90" s="135"/>
      <c r="E90" s="121"/>
      <c r="F90" s="150"/>
      <c r="G90" s="77">
        <v>8</v>
      </c>
      <c r="H90" s="77"/>
      <c r="I90" s="270"/>
      <c r="J90" s="150"/>
      <c r="K90" s="179"/>
      <c r="L90" s="161"/>
      <c r="M90" s="297"/>
      <c r="N90" s="297"/>
    </row>
    <row r="91" spans="2:14" ht="14" x14ac:dyDescent="0.3">
      <c r="B91" s="145" t="str">
        <f>+LEFT(C91,4)</f>
        <v>12.2</v>
      </c>
      <c r="C91" s="130" t="s">
        <v>229</v>
      </c>
      <c r="D91" s="133" t="s">
        <v>230</v>
      </c>
      <c r="E91" s="119" t="s">
        <v>551</v>
      </c>
      <c r="F91" s="148">
        <v>3</v>
      </c>
      <c r="G91" s="78">
        <v>1</v>
      </c>
      <c r="H91" s="111" t="s">
        <v>231</v>
      </c>
      <c r="I91" s="285" t="s">
        <v>232</v>
      </c>
      <c r="J91" s="148">
        <v>3</v>
      </c>
      <c r="K91" s="177" t="str">
        <f t="shared" si="9"/>
        <v>Mantenimiento del control</v>
      </c>
      <c r="L91" s="161">
        <f t="shared" ref="L91" si="11">+IF(K91="",152,IF(K91="Deficiencia de control mayor (diseño y ejecución)",160,IF(K91="Deficiencia de control (diseño o ejecución)",180,IF(K91="Oportunidad de mejora",200,220))))</f>
        <v>220</v>
      </c>
      <c r="M91" s="297">
        <v>4.2365000000000004</v>
      </c>
      <c r="N91" s="360">
        <f>+L91+M91</f>
        <v>224.23650000000001</v>
      </c>
    </row>
    <row r="92" spans="2:14" ht="14" x14ac:dyDescent="0.3">
      <c r="B92" s="146"/>
      <c r="C92" s="131"/>
      <c r="D92" s="134"/>
      <c r="E92" s="120"/>
      <c r="F92" s="149"/>
      <c r="G92" s="72">
        <v>2</v>
      </c>
      <c r="H92" s="112" t="s">
        <v>233</v>
      </c>
      <c r="I92" s="286"/>
      <c r="J92" s="149"/>
      <c r="K92" s="178"/>
      <c r="L92" s="161"/>
      <c r="M92" s="297"/>
      <c r="N92" s="360"/>
    </row>
    <row r="93" spans="2:14" ht="14" x14ac:dyDescent="0.3">
      <c r="B93" s="146"/>
      <c r="C93" s="131"/>
      <c r="D93" s="134"/>
      <c r="E93" s="120"/>
      <c r="F93" s="149"/>
      <c r="G93" s="72">
        <v>3</v>
      </c>
      <c r="H93" s="72" t="s">
        <v>574</v>
      </c>
      <c r="I93" s="286"/>
      <c r="J93" s="149"/>
      <c r="K93" s="178"/>
      <c r="L93" s="161"/>
      <c r="M93" s="297"/>
      <c r="N93" s="360"/>
    </row>
    <row r="94" spans="2:14" ht="14" x14ac:dyDescent="0.3">
      <c r="B94" s="146"/>
      <c r="C94" s="131"/>
      <c r="D94" s="134"/>
      <c r="E94" s="120"/>
      <c r="F94" s="149"/>
      <c r="G94" s="72">
        <v>4</v>
      </c>
      <c r="H94" s="72"/>
      <c r="I94" s="286"/>
      <c r="J94" s="149"/>
      <c r="K94" s="178"/>
      <c r="L94" s="161"/>
      <c r="M94" s="297"/>
      <c r="N94" s="360"/>
    </row>
    <row r="95" spans="2:14" ht="14" x14ac:dyDescent="0.3">
      <c r="B95" s="146"/>
      <c r="C95" s="131"/>
      <c r="D95" s="134"/>
      <c r="E95" s="120"/>
      <c r="F95" s="149"/>
      <c r="G95" s="72">
        <v>5</v>
      </c>
      <c r="H95" s="72"/>
      <c r="I95" s="286"/>
      <c r="J95" s="149"/>
      <c r="K95" s="178"/>
      <c r="L95" s="161"/>
      <c r="M95" s="297"/>
      <c r="N95" s="360"/>
    </row>
    <row r="96" spans="2:14" ht="14" x14ac:dyDescent="0.3">
      <c r="B96" s="146"/>
      <c r="C96" s="131"/>
      <c r="D96" s="134"/>
      <c r="E96" s="120"/>
      <c r="F96" s="149"/>
      <c r="G96" s="72">
        <v>6</v>
      </c>
      <c r="H96" s="72"/>
      <c r="I96" s="286"/>
      <c r="J96" s="149"/>
      <c r="K96" s="178"/>
      <c r="L96" s="161"/>
      <c r="M96" s="297"/>
      <c r="N96" s="360"/>
    </row>
    <row r="97" spans="2:14" ht="14" x14ac:dyDescent="0.3">
      <c r="B97" s="146"/>
      <c r="C97" s="131"/>
      <c r="D97" s="134"/>
      <c r="E97" s="120"/>
      <c r="F97" s="149"/>
      <c r="G97" s="72">
        <v>7</v>
      </c>
      <c r="H97" s="72"/>
      <c r="I97" s="286"/>
      <c r="J97" s="149"/>
      <c r="K97" s="178"/>
      <c r="L97" s="161"/>
      <c r="M97" s="297"/>
      <c r="N97" s="360"/>
    </row>
    <row r="98" spans="2:14" ht="14" x14ac:dyDescent="0.3">
      <c r="B98" s="147"/>
      <c r="C98" s="132"/>
      <c r="D98" s="135"/>
      <c r="E98" s="121"/>
      <c r="F98" s="150"/>
      <c r="G98" s="77">
        <v>8</v>
      </c>
      <c r="H98" s="77"/>
      <c r="I98" s="287"/>
      <c r="J98" s="150"/>
      <c r="K98" s="179"/>
      <c r="L98" s="161"/>
      <c r="M98" s="297"/>
      <c r="N98" s="360"/>
    </row>
    <row r="99" spans="2:14" ht="14" x14ac:dyDescent="0.3">
      <c r="B99" s="145" t="str">
        <f>+LEFT(C99,4)</f>
        <v>12.3</v>
      </c>
      <c r="C99" s="302" t="s">
        <v>234</v>
      </c>
      <c r="D99" s="133" t="s">
        <v>235</v>
      </c>
      <c r="E99" s="119" t="s">
        <v>551</v>
      </c>
      <c r="F99" s="148">
        <v>3</v>
      </c>
      <c r="G99" s="78">
        <v>1</v>
      </c>
      <c r="H99" s="111" t="s">
        <v>575</v>
      </c>
      <c r="I99" s="305" t="s">
        <v>232</v>
      </c>
      <c r="J99" s="148">
        <v>3</v>
      </c>
      <c r="K99" s="177" t="str">
        <f t="shared" si="9"/>
        <v>Mantenimiento del control</v>
      </c>
      <c r="L99" s="161">
        <f t="shared" ref="L99" si="12">+IF(K99="",152,IF(K99="Deficiencia de control mayor (diseño y ejecución)",160,IF(K99="Deficiencia de control (diseño o ejecución)",180,IF(K99="Oportunidad de mejora",200,220))))</f>
        <v>220</v>
      </c>
      <c r="M99" s="297">
        <v>4.2365599999999999</v>
      </c>
      <c r="N99" s="360">
        <f>+L99+M99</f>
        <v>224.23656</v>
      </c>
    </row>
    <row r="100" spans="2:14" ht="14" x14ac:dyDescent="0.3">
      <c r="B100" s="146"/>
      <c r="C100" s="303"/>
      <c r="D100" s="134"/>
      <c r="E100" s="120"/>
      <c r="F100" s="149"/>
      <c r="G100" s="72">
        <v>2</v>
      </c>
      <c r="H100" s="112" t="s">
        <v>233</v>
      </c>
      <c r="I100" s="306"/>
      <c r="J100" s="149"/>
      <c r="K100" s="178"/>
      <c r="L100" s="161"/>
      <c r="M100" s="297"/>
      <c r="N100" s="360"/>
    </row>
    <row r="101" spans="2:14" ht="14" x14ac:dyDescent="0.3">
      <c r="B101" s="146"/>
      <c r="C101" s="303"/>
      <c r="D101" s="134"/>
      <c r="E101" s="120"/>
      <c r="F101" s="149"/>
      <c r="G101" s="72">
        <v>3</v>
      </c>
      <c r="H101" s="72"/>
      <c r="I101" s="306"/>
      <c r="J101" s="149"/>
      <c r="K101" s="178"/>
      <c r="L101" s="161"/>
      <c r="M101" s="297"/>
      <c r="N101" s="360"/>
    </row>
    <row r="102" spans="2:14" ht="14" x14ac:dyDescent="0.3">
      <c r="B102" s="146"/>
      <c r="C102" s="303"/>
      <c r="D102" s="134"/>
      <c r="E102" s="120"/>
      <c r="F102" s="149"/>
      <c r="G102" s="72">
        <v>4</v>
      </c>
      <c r="H102" s="72"/>
      <c r="I102" s="306"/>
      <c r="J102" s="149"/>
      <c r="K102" s="178"/>
      <c r="L102" s="161"/>
      <c r="M102" s="297"/>
      <c r="N102" s="360"/>
    </row>
    <row r="103" spans="2:14" ht="14" x14ac:dyDescent="0.3">
      <c r="B103" s="146"/>
      <c r="C103" s="303"/>
      <c r="D103" s="134"/>
      <c r="E103" s="120"/>
      <c r="F103" s="149"/>
      <c r="G103" s="72">
        <v>5</v>
      </c>
      <c r="H103" s="72"/>
      <c r="I103" s="306"/>
      <c r="J103" s="149"/>
      <c r="K103" s="178"/>
      <c r="L103" s="161"/>
      <c r="M103" s="297"/>
      <c r="N103" s="360"/>
    </row>
    <row r="104" spans="2:14" ht="14" x14ac:dyDescent="0.3">
      <c r="B104" s="146"/>
      <c r="C104" s="303"/>
      <c r="D104" s="134"/>
      <c r="E104" s="120"/>
      <c r="F104" s="149"/>
      <c r="G104" s="72">
        <v>6</v>
      </c>
      <c r="H104" s="72"/>
      <c r="I104" s="306"/>
      <c r="J104" s="149"/>
      <c r="K104" s="178"/>
      <c r="L104" s="161"/>
      <c r="M104" s="297"/>
      <c r="N104" s="360"/>
    </row>
    <row r="105" spans="2:14" ht="14" x14ac:dyDescent="0.3">
      <c r="B105" s="146"/>
      <c r="C105" s="303"/>
      <c r="D105" s="134"/>
      <c r="E105" s="120"/>
      <c r="F105" s="149"/>
      <c r="G105" s="72">
        <v>7</v>
      </c>
      <c r="H105" s="72"/>
      <c r="I105" s="306"/>
      <c r="J105" s="149"/>
      <c r="K105" s="178"/>
      <c r="L105" s="161"/>
      <c r="M105" s="297"/>
      <c r="N105" s="360"/>
    </row>
    <row r="106" spans="2:14" ht="14" x14ac:dyDescent="0.3">
      <c r="B106" s="147"/>
      <c r="C106" s="304"/>
      <c r="D106" s="135"/>
      <c r="E106" s="121"/>
      <c r="F106" s="150"/>
      <c r="G106" s="77">
        <v>8</v>
      </c>
      <c r="H106" s="77"/>
      <c r="I106" s="307"/>
      <c r="J106" s="150"/>
      <c r="K106" s="179"/>
      <c r="L106" s="161"/>
      <c r="M106" s="297"/>
      <c r="N106" s="360"/>
    </row>
    <row r="107" spans="2:14" ht="14" x14ac:dyDescent="0.3">
      <c r="B107" s="145" t="str">
        <f>+LEFT(C107,4)</f>
        <v>12.4</v>
      </c>
      <c r="C107" s="302" t="s">
        <v>236</v>
      </c>
      <c r="D107" s="133" t="s">
        <v>237</v>
      </c>
      <c r="E107" s="116" t="s">
        <v>238</v>
      </c>
      <c r="F107" s="148">
        <v>3</v>
      </c>
      <c r="G107" s="78">
        <v>1</v>
      </c>
      <c r="H107" s="111" t="s">
        <v>239</v>
      </c>
      <c r="I107" s="271" t="s">
        <v>240</v>
      </c>
      <c r="J107" s="148">
        <v>3</v>
      </c>
      <c r="K107" s="177" t="str">
        <f t="shared" si="9"/>
        <v>Mantenimiento del control</v>
      </c>
      <c r="L107" s="161">
        <f t="shared" ref="L107" si="13">+IF(K107="",152,IF(K107="Deficiencia de control mayor (diseño y ejecución)",160,IF(K107="Deficiencia de control (diseño o ejecución)",180,IF(K107="Oportunidad de mejora",200,220))))</f>
        <v>220</v>
      </c>
      <c r="M107" s="297">
        <v>4.2365680000000001</v>
      </c>
      <c r="N107" s="360">
        <f>+L107+M107</f>
        <v>224.23656800000001</v>
      </c>
    </row>
    <row r="108" spans="2:14" ht="14" x14ac:dyDescent="0.3">
      <c r="B108" s="146"/>
      <c r="C108" s="303"/>
      <c r="D108" s="134"/>
      <c r="E108" s="117"/>
      <c r="F108" s="149"/>
      <c r="G108" s="72">
        <v>2</v>
      </c>
      <c r="H108" s="72" t="s">
        <v>576</v>
      </c>
      <c r="I108" s="271"/>
      <c r="J108" s="149"/>
      <c r="K108" s="178"/>
      <c r="L108" s="161"/>
      <c r="M108" s="297"/>
      <c r="N108" s="360"/>
    </row>
    <row r="109" spans="2:14" ht="14" x14ac:dyDescent="0.3">
      <c r="B109" s="146"/>
      <c r="C109" s="303"/>
      <c r="D109" s="134"/>
      <c r="E109" s="117"/>
      <c r="F109" s="149"/>
      <c r="G109" s="72">
        <v>3</v>
      </c>
      <c r="H109" s="72"/>
      <c r="I109" s="271"/>
      <c r="J109" s="149"/>
      <c r="K109" s="178"/>
      <c r="L109" s="161"/>
      <c r="M109" s="297"/>
      <c r="N109" s="360"/>
    </row>
    <row r="110" spans="2:14" ht="14" x14ac:dyDescent="0.3">
      <c r="B110" s="146"/>
      <c r="C110" s="303"/>
      <c r="D110" s="134"/>
      <c r="E110" s="117"/>
      <c r="F110" s="149"/>
      <c r="G110" s="72">
        <v>4</v>
      </c>
      <c r="H110" s="72"/>
      <c r="I110" s="271"/>
      <c r="J110" s="149"/>
      <c r="K110" s="178"/>
      <c r="L110" s="161"/>
      <c r="M110" s="297"/>
      <c r="N110" s="360"/>
    </row>
    <row r="111" spans="2:14" ht="14" x14ac:dyDescent="0.3">
      <c r="B111" s="146"/>
      <c r="C111" s="303"/>
      <c r="D111" s="134"/>
      <c r="E111" s="117"/>
      <c r="F111" s="149"/>
      <c r="G111" s="72">
        <v>5</v>
      </c>
      <c r="H111" s="72"/>
      <c r="I111" s="271"/>
      <c r="J111" s="149"/>
      <c r="K111" s="178"/>
      <c r="L111" s="161"/>
      <c r="M111" s="297"/>
      <c r="N111" s="360"/>
    </row>
    <row r="112" spans="2:14" ht="14" x14ac:dyDescent="0.3">
      <c r="B112" s="146"/>
      <c r="C112" s="303"/>
      <c r="D112" s="134"/>
      <c r="E112" s="117"/>
      <c r="F112" s="149"/>
      <c r="G112" s="72">
        <v>6</v>
      </c>
      <c r="H112" s="72"/>
      <c r="I112" s="271"/>
      <c r="J112" s="149"/>
      <c r="K112" s="178"/>
      <c r="L112" s="161"/>
      <c r="M112" s="297"/>
      <c r="N112" s="360"/>
    </row>
    <row r="113" spans="2:14" ht="14" x14ac:dyDescent="0.3">
      <c r="B113" s="146"/>
      <c r="C113" s="303"/>
      <c r="D113" s="134"/>
      <c r="E113" s="117"/>
      <c r="F113" s="149"/>
      <c r="G113" s="72">
        <v>7</v>
      </c>
      <c r="H113" s="72"/>
      <c r="I113" s="271"/>
      <c r="J113" s="149"/>
      <c r="K113" s="178"/>
      <c r="L113" s="161"/>
      <c r="M113" s="297"/>
      <c r="N113" s="360"/>
    </row>
    <row r="114" spans="2:14" ht="14" x14ac:dyDescent="0.3">
      <c r="B114" s="147"/>
      <c r="C114" s="304"/>
      <c r="D114" s="135"/>
      <c r="E114" s="118"/>
      <c r="F114" s="150"/>
      <c r="G114" s="77">
        <v>8</v>
      </c>
      <c r="H114" s="77"/>
      <c r="I114" s="272"/>
      <c r="J114" s="150"/>
      <c r="K114" s="179"/>
      <c r="L114" s="161"/>
      <c r="M114" s="297"/>
      <c r="N114" s="360"/>
    </row>
    <row r="115" spans="2:14" ht="22.5" customHeight="1" x14ac:dyDescent="0.3">
      <c r="B115" s="145" t="str">
        <f>+LEFT(C115,4)</f>
        <v>12.5</v>
      </c>
      <c r="C115" s="130" t="s">
        <v>241</v>
      </c>
      <c r="D115" s="133" t="s">
        <v>242</v>
      </c>
      <c r="E115" s="116" t="s">
        <v>238</v>
      </c>
      <c r="F115" s="148">
        <v>3</v>
      </c>
      <c r="G115" s="78">
        <v>1</v>
      </c>
      <c r="H115" s="111" t="s">
        <v>239</v>
      </c>
      <c r="I115" s="271" t="s">
        <v>240</v>
      </c>
      <c r="J115" s="148">
        <v>3</v>
      </c>
      <c r="K115" s="177" t="str">
        <f t="shared" si="9"/>
        <v>Mantenimiento del control</v>
      </c>
      <c r="L115" s="161">
        <f t="shared" ref="L115" si="14">+IF(K115="",152,IF(K115="Deficiencia de control mayor (diseño y ejecución)",160,IF(K115="Deficiencia de control (diseño o ejecución)",180,IF(K115="Oportunidad de mejora",200,220))))</f>
        <v>220</v>
      </c>
      <c r="M115" s="297">
        <v>4.3569000000000004</v>
      </c>
      <c r="N115" s="297">
        <f>+L115+M115</f>
        <v>224.3569</v>
      </c>
    </row>
    <row r="116" spans="2:14" ht="22.5" customHeight="1" x14ac:dyDescent="0.3">
      <c r="B116" s="146"/>
      <c r="C116" s="131"/>
      <c r="D116" s="134"/>
      <c r="E116" s="117"/>
      <c r="F116" s="149"/>
      <c r="G116" s="72">
        <v>2</v>
      </c>
      <c r="H116" s="72"/>
      <c r="I116" s="271"/>
      <c r="J116" s="149"/>
      <c r="K116" s="178"/>
      <c r="L116" s="161"/>
      <c r="M116" s="297"/>
      <c r="N116" s="297"/>
    </row>
    <row r="117" spans="2:14" ht="22.5" customHeight="1" x14ac:dyDescent="0.3">
      <c r="B117" s="146"/>
      <c r="C117" s="131"/>
      <c r="D117" s="134"/>
      <c r="E117" s="117"/>
      <c r="F117" s="149"/>
      <c r="G117" s="72">
        <v>3</v>
      </c>
      <c r="H117" s="72"/>
      <c r="I117" s="271"/>
      <c r="J117" s="149"/>
      <c r="K117" s="178"/>
      <c r="L117" s="161"/>
      <c r="M117" s="297"/>
      <c r="N117" s="297"/>
    </row>
    <row r="118" spans="2:14" ht="22.5" customHeight="1" x14ac:dyDescent="0.3">
      <c r="B118" s="146"/>
      <c r="C118" s="131"/>
      <c r="D118" s="134"/>
      <c r="E118" s="117"/>
      <c r="F118" s="149"/>
      <c r="G118" s="72">
        <v>4</v>
      </c>
      <c r="H118" s="72"/>
      <c r="I118" s="271"/>
      <c r="J118" s="149"/>
      <c r="K118" s="178"/>
      <c r="L118" s="161"/>
      <c r="M118" s="297"/>
      <c r="N118" s="297"/>
    </row>
    <row r="119" spans="2:14" ht="22.5" customHeight="1" x14ac:dyDescent="0.3">
      <c r="B119" s="146"/>
      <c r="C119" s="131"/>
      <c r="D119" s="134"/>
      <c r="E119" s="117"/>
      <c r="F119" s="149"/>
      <c r="G119" s="72">
        <v>5</v>
      </c>
      <c r="H119" s="72"/>
      <c r="I119" s="271"/>
      <c r="J119" s="149"/>
      <c r="K119" s="178"/>
      <c r="L119" s="161"/>
      <c r="M119" s="297"/>
      <c r="N119" s="297"/>
    </row>
    <row r="120" spans="2:14" ht="22.5" customHeight="1" x14ac:dyDescent="0.3">
      <c r="B120" s="146"/>
      <c r="C120" s="131"/>
      <c r="D120" s="134"/>
      <c r="E120" s="117"/>
      <c r="F120" s="149"/>
      <c r="G120" s="72">
        <v>6</v>
      </c>
      <c r="H120" s="72"/>
      <c r="I120" s="271"/>
      <c r="J120" s="149"/>
      <c r="K120" s="178"/>
      <c r="L120" s="161"/>
      <c r="M120" s="297"/>
      <c r="N120" s="297"/>
    </row>
    <row r="121" spans="2:14" ht="22.5" customHeight="1" x14ac:dyDescent="0.3">
      <c r="B121" s="146"/>
      <c r="C121" s="131"/>
      <c r="D121" s="134"/>
      <c r="E121" s="117"/>
      <c r="F121" s="149"/>
      <c r="G121" s="72">
        <v>7</v>
      </c>
      <c r="H121" s="72"/>
      <c r="I121" s="271"/>
      <c r="J121" s="149"/>
      <c r="K121" s="178"/>
      <c r="L121" s="161"/>
      <c r="M121" s="297"/>
      <c r="N121" s="297"/>
    </row>
    <row r="122" spans="2:14" ht="22.5" customHeight="1" x14ac:dyDescent="0.3">
      <c r="B122" s="147"/>
      <c r="C122" s="132"/>
      <c r="D122" s="135"/>
      <c r="E122" s="118"/>
      <c r="F122" s="150"/>
      <c r="G122" s="77">
        <v>8</v>
      </c>
      <c r="H122" s="77"/>
      <c r="I122" s="272"/>
      <c r="J122" s="150"/>
      <c r="K122" s="179"/>
      <c r="L122" s="161"/>
      <c r="M122" s="297"/>
      <c r="N122" s="297"/>
    </row>
    <row r="123" spans="2:14" ht="22.5" customHeight="1" x14ac:dyDescent="0.3">
      <c r="D123" s="52"/>
    </row>
    <row r="124" spans="2:14" ht="22.5" customHeight="1" x14ac:dyDescent="0.3">
      <c r="D124" s="52"/>
    </row>
    <row r="125" spans="2:14" ht="22.5" customHeight="1" x14ac:dyDescent="0.3">
      <c r="D125" s="52"/>
    </row>
    <row r="126" spans="2:14" ht="22.5" customHeight="1" x14ac:dyDescent="0.3">
      <c r="D126" s="52"/>
    </row>
    <row r="127" spans="2:14" ht="22.5" customHeight="1" x14ac:dyDescent="0.3">
      <c r="D127" s="52"/>
    </row>
    <row r="128" spans="2:14" ht="22.5" customHeight="1" x14ac:dyDescent="0.3">
      <c r="D128" s="52"/>
    </row>
    <row r="129" spans="4:4" ht="22.5" customHeight="1" x14ac:dyDescent="0.3">
      <c r="D129" s="52"/>
    </row>
    <row r="130" spans="4:4" ht="22.5" customHeight="1" x14ac:dyDescent="0.3">
      <c r="D130" s="52"/>
    </row>
    <row r="131" spans="4:4" ht="22.5" customHeight="1" x14ac:dyDescent="0.3">
      <c r="D131" s="52"/>
    </row>
    <row r="132" spans="4:4" ht="22.5" customHeight="1" x14ac:dyDescent="0.3">
      <c r="D132" s="52"/>
    </row>
    <row r="133" spans="4:4" ht="22.5" customHeight="1" x14ac:dyDescent="0.3">
      <c r="D133" s="52"/>
    </row>
    <row r="134" spans="4:4" ht="22.5" customHeight="1" x14ac:dyDescent="0.3">
      <c r="D134" s="52"/>
    </row>
    <row r="135" spans="4:4" ht="22.5" customHeight="1" x14ac:dyDescent="0.3">
      <c r="D135" s="52"/>
    </row>
    <row r="136" spans="4:4" ht="22.5" customHeight="1" x14ac:dyDescent="0.3">
      <c r="D136" s="52"/>
    </row>
    <row r="137" spans="4:4" ht="22.5" customHeight="1" x14ac:dyDescent="0.3">
      <c r="D137" s="52"/>
    </row>
    <row r="138" spans="4:4" ht="22.5" customHeight="1" x14ac:dyDescent="0.3">
      <c r="D138" s="52"/>
    </row>
    <row r="139" spans="4:4" ht="22.5" customHeight="1" x14ac:dyDescent="0.3">
      <c r="D139" s="52"/>
    </row>
    <row r="140" spans="4:4" ht="22.5" customHeight="1" x14ac:dyDescent="0.3">
      <c r="D140" s="52"/>
    </row>
    <row r="141" spans="4:4" ht="22.5" customHeight="1" x14ac:dyDescent="0.3">
      <c r="D141" s="52"/>
    </row>
    <row r="142" spans="4:4" ht="22.5" customHeight="1" x14ac:dyDescent="0.3">
      <c r="D142" s="52"/>
    </row>
    <row r="143" spans="4:4" ht="22.5" customHeight="1" x14ac:dyDescent="0.3">
      <c r="D143" s="52"/>
    </row>
    <row r="144" spans="4:4" ht="22.5" customHeight="1" x14ac:dyDescent="0.3">
      <c r="D144" s="52"/>
    </row>
    <row r="145" spans="4:4" ht="22.5" customHeight="1" x14ac:dyDescent="0.3">
      <c r="D145" s="52"/>
    </row>
    <row r="146" spans="4:4" ht="22.5" customHeight="1" x14ac:dyDescent="0.3">
      <c r="D146" s="52"/>
    </row>
    <row r="147" spans="4:4" ht="22.5" customHeight="1" x14ac:dyDescent="0.3">
      <c r="D147" s="52"/>
    </row>
    <row r="148" spans="4:4" ht="22.5" customHeight="1" x14ac:dyDescent="0.3">
      <c r="D148" s="52"/>
    </row>
    <row r="149" spans="4:4" ht="22.5" customHeight="1" x14ac:dyDescent="0.3">
      <c r="D149" s="52"/>
    </row>
    <row r="150" spans="4:4" ht="22.5" customHeight="1" x14ac:dyDescent="0.3">
      <c r="D150" s="52"/>
    </row>
    <row r="151" spans="4:4" ht="22.5" customHeight="1" x14ac:dyDescent="0.3">
      <c r="D151" s="52"/>
    </row>
    <row r="152" spans="4:4" ht="22.5" customHeight="1" x14ac:dyDescent="0.3">
      <c r="D152" s="52"/>
    </row>
    <row r="153" spans="4:4" ht="22.5" customHeight="1" x14ac:dyDescent="0.3">
      <c r="D153" s="52"/>
    </row>
    <row r="154" spans="4:4" ht="22.5" customHeight="1" x14ac:dyDescent="0.3">
      <c r="D154" s="52"/>
    </row>
    <row r="155" spans="4:4" ht="22.5" customHeight="1" x14ac:dyDescent="0.3">
      <c r="D155" s="52"/>
    </row>
    <row r="156" spans="4:4" ht="22.5" customHeight="1" x14ac:dyDescent="0.3">
      <c r="D156" s="52"/>
    </row>
    <row r="157" spans="4:4" ht="22.5" customHeight="1" x14ac:dyDescent="0.3">
      <c r="D157" s="52"/>
    </row>
    <row r="158" spans="4:4" ht="22.5" customHeight="1" x14ac:dyDescent="0.3">
      <c r="D158" s="52"/>
    </row>
    <row r="159" spans="4:4" ht="22.5" customHeight="1" x14ac:dyDescent="0.3">
      <c r="D159" s="52"/>
    </row>
    <row r="160" spans="4:4" ht="22.5" customHeight="1" x14ac:dyDescent="0.3">
      <c r="D160" s="52"/>
    </row>
    <row r="161" spans="4:4" ht="22.5" customHeight="1" x14ac:dyDescent="0.3">
      <c r="D161" s="52"/>
    </row>
    <row r="162" spans="4:4" ht="22.5" customHeight="1" x14ac:dyDescent="0.3">
      <c r="D162" s="52"/>
    </row>
    <row r="163" spans="4:4" ht="22.5" customHeight="1" x14ac:dyDescent="0.3">
      <c r="D163" s="52"/>
    </row>
    <row r="164" spans="4:4" ht="22.5" customHeight="1" x14ac:dyDescent="0.3">
      <c r="D164" s="52"/>
    </row>
    <row r="165" spans="4:4" ht="22.5" customHeight="1" x14ac:dyDescent="0.3">
      <c r="D165" s="52"/>
    </row>
    <row r="166" spans="4:4" ht="22.5" customHeight="1" x14ac:dyDescent="0.3">
      <c r="D166" s="52"/>
    </row>
    <row r="167" spans="4:4" ht="22.5" customHeight="1" x14ac:dyDescent="0.3">
      <c r="D167" s="52"/>
    </row>
    <row r="168" spans="4:4" ht="22.5" customHeight="1" x14ac:dyDescent="0.3">
      <c r="D168" s="52"/>
    </row>
    <row r="169" spans="4:4" ht="22.5" customHeight="1" x14ac:dyDescent="0.3">
      <c r="D169" s="52"/>
    </row>
    <row r="170" spans="4:4" ht="22.5" customHeight="1" x14ac:dyDescent="0.3">
      <c r="D170" s="52"/>
    </row>
    <row r="171" spans="4:4" ht="22.5" customHeight="1" x14ac:dyDescent="0.3">
      <c r="D171" s="52"/>
    </row>
    <row r="172" spans="4:4" ht="22.5" customHeight="1" x14ac:dyDescent="0.3">
      <c r="D172" s="52"/>
    </row>
    <row r="173" spans="4:4" ht="22.5" customHeight="1" x14ac:dyDescent="0.3">
      <c r="D173" s="52"/>
    </row>
    <row r="174" spans="4:4" ht="22.5" customHeight="1" x14ac:dyDescent="0.3">
      <c r="D174" s="52"/>
    </row>
    <row r="175" spans="4:4" ht="22.5" customHeight="1" x14ac:dyDescent="0.3">
      <c r="D175" s="52"/>
    </row>
    <row r="176" spans="4:4" ht="22.5" customHeight="1" x14ac:dyDescent="0.3">
      <c r="D176" s="52"/>
    </row>
    <row r="177" spans="4:4" ht="22.5" customHeight="1" x14ac:dyDescent="0.3">
      <c r="D177" s="52"/>
    </row>
    <row r="178" spans="4:4" ht="22.5" customHeight="1" x14ac:dyDescent="0.3">
      <c r="D178" s="52"/>
    </row>
    <row r="179" spans="4:4" ht="22.5" customHeight="1" x14ac:dyDescent="0.3">
      <c r="D179" s="52"/>
    </row>
    <row r="180" spans="4:4" ht="22.5" customHeight="1" x14ac:dyDescent="0.3">
      <c r="D180" s="52"/>
    </row>
    <row r="181" spans="4:4" ht="22.5" customHeight="1" x14ac:dyDescent="0.3">
      <c r="D181" s="52"/>
    </row>
    <row r="182" spans="4:4" ht="22.5" customHeight="1" x14ac:dyDescent="0.3">
      <c r="D182" s="52"/>
    </row>
    <row r="183" spans="4:4" ht="22.5" customHeight="1" x14ac:dyDescent="0.3">
      <c r="D183" s="52"/>
    </row>
    <row r="184" spans="4:4" ht="22.5" customHeight="1" x14ac:dyDescent="0.3">
      <c r="D184" s="52"/>
    </row>
    <row r="185" spans="4:4" ht="22.5" customHeight="1" x14ac:dyDescent="0.3">
      <c r="D185" s="52"/>
    </row>
    <row r="186" spans="4:4" ht="22.5" customHeight="1" x14ac:dyDescent="0.3">
      <c r="D186" s="52"/>
    </row>
    <row r="187" spans="4:4" ht="22.5" customHeight="1" x14ac:dyDescent="0.3">
      <c r="D187" s="52"/>
    </row>
    <row r="188" spans="4:4" ht="22.5" customHeight="1" x14ac:dyDescent="0.3">
      <c r="D188" s="52"/>
    </row>
    <row r="189" spans="4:4" ht="22.5" customHeight="1" x14ac:dyDescent="0.3">
      <c r="D189" s="52"/>
    </row>
    <row r="190" spans="4:4" ht="22.5" customHeight="1" x14ac:dyDescent="0.3">
      <c r="D190" s="52"/>
    </row>
    <row r="191" spans="4:4" ht="22.5" customHeight="1" x14ac:dyDescent="0.3">
      <c r="D191" s="52"/>
    </row>
    <row r="192" spans="4:4" ht="22.5" customHeight="1" x14ac:dyDescent="0.3">
      <c r="D192" s="52"/>
    </row>
    <row r="193" spans="4:4" ht="22.5" customHeight="1" x14ac:dyDescent="0.3">
      <c r="D193" s="52"/>
    </row>
    <row r="194" spans="4:4" ht="22.5" customHeight="1" x14ac:dyDescent="0.3">
      <c r="D194" s="52"/>
    </row>
    <row r="195" spans="4:4" ht="22.5" customHeight="1" x14ac:dyDescent="0.3">
      <c r="D195" s="52"/>
    </row>
    <row r="196" spans="4:4" ht="22.5" customHeight="1" x14ac:dyDescent="0.3">
      <c r="D196" s="52"/>
    </row>
    <row r="197" spans="4:4" ht="22.5" customHeight="1" x14ac:dyDescent="0.3">
      <c r="D197" s="52"/>
    </row>
    <row r="198" spans="4:4" ht="22.5" customHeight="1" x14ac:dyDescent="0.3">
      <c r="D198" s="52"/>
    </row>
  </sheetData>
  <sheetProtection password="D72A" sheet="1" objects="1" scenarios="1" formatCells="0" formatColumns="0" formatRows="0"/>
  <autoFilter ref="C1:C122" xr:uid="{00000000-0009-0000-0000-000004000000}"/>
  <mergeCells count="176">
    <mergeCell ref="I115:I122"/>
    <mergeCell ref="K83:K90"/>
    <mergeCell ref="K91:K98"/>
    <mergeCell ref="K115:K122"/>
    <mergeCell ref="I29:I36"/>
    <mergeCell ref="I37:I44"/>
    <mergeCell ref="I48:I55"/>
    <mergeCell ref="I56:I63"/>
    <mergeCell ref="I64:I71"/>
    <mergeCell ref="I72:I79"/>
    <mergeCell ref="L107:L114"/>
    <mergeCell ref="M99:M106"/>
    <mergeCell ref="M107:M114"/>
    <mergeCell ref="I83:I90"/>
    <mergeCell ref="I91:I98"/>
    <mergeCell ref="N80:N82"/>
    <mergeCell ref="N83:N90"/>
    <mergeCell ref="N91:N98"/>
    <mergeCell ref="L80:L82"/>
    <mergeCell ref="L83:L90"/>
    <mergeCell ref="L91:L98"/>
    <mergeCell ref="N115:N122"/>
    <mergeCell ref="N18:N20"/>
    <mergeCell ref="N21:N28"/>
    <mergeCell ref="N29:N36"/>
    <mergeCell ref="N37:N44"/>
    <mergeCell ref="N45:N47"/>
    <mergeCell ref="N48:N55"/>
    <mergeCell ref="N56:N63"/>
    <mergeCell ref="N64:N71"/>
    <mergeCell ref="N72:N79"/>
    <mergeCell ref="N99:N106"/>
    <mergeCell ref="N107:N114"/>
    <mergeCell ref="L115:L122"/>
    <mergeCell ref="M18:M20"/>
    <mergeCell ref="M21:M28"/>
    <mergeCell ref="M29:M36"/>
    <mergeCell ref="M37:M44"/>
    <mergeCell ref="M45:M47"/>
    <mergeCell ref="M48:M55"/>
    <mergeCell ref="M56:M63"/>
    <mergeCell ref="M64:M71"/>
    <mergeCell ref="M72:M79"/>
    <mergeCell ref="M80:M82"/>
    <mergeCell ref="M83:M90"/>
    <mergeCell ref="M91:M98"/>
    <mergeCell ref="M115:M122"/>
    <mergeCell ref="L18:L20"/>
    <mergeCell ref="L21:L28"/>
    <mergeCell ref="L29:L36"/>
    <mergeCell ref="L37:L44"/>
    <mergeCell ref="L45:L47"/>
    <mergeCell ref="L48:L55"/>
    <mergeCell ref="L56:L63"/>
    <mergeCell ref="L64:L71"/>
    <mergeCell ref="L72:L79"/>
    <mergeCell ref="L99:L106"/>
    <mergeCell ref="C29:C36"/>
    <mergeCell ref="D29:D36"/>
    <mergeCell ref="E29:E36"/>
    <mergeCell ref="F29:F36"/>
    <mergeCell ref="J29:J36"/>
    <mergeCell ref="J48:J55"/>
    <mergeCell ref="C45:C47"/>
    <mergeCell ref="D45:D47"/>
    <mergeCell ref="E45:E47"/>
    <mergeCell ref="F45:F47"/>
    <mergeCell ref="G45:I45"/>
    <mergeCell ref="J45:J47"/>
    <mergeCell ref="G46:G47"/>
    <mergeCell ref="I46:I47"/>
    <mergeCell ref="C48:C55"/>
    <mergeCell ref="D48:D55"/>
    <mergeCell ref="E48:E55"/>
    <mergeCell ref="F48:F55"/>
    <mergeCell ref="C56:C63"/>
    <mergeCell ref="E56:E63"/>
    <mergeCell ref="D56:D63"/>
    <mergeCell ref="C64:C71"/>
    <mergeCell ref="D64:D71"/>
    <mergeCell ref="E64:E71"/>
    <mergeCell ref="C37:C44"/>
    <mergeCell ref="D37:D44"/>
    <mergeCell ref="E37:E44"/>
    <mergeCell ref="C115:C122"/>
    <mergeCell ref="D115:D122"/>
    <mergeCell ref="D80:D82"/>
    <mergeCell ref="C91:C98"/>
    <mergeCell ref="E91:E98"/>
    <mergeCell ref="C80:C82"/>
    <mergeCell ref="C83:C90"/>
    <mergeCell ref="E83:E90"/>
    <mergeCell ref="D72:D79"/>
    <mergeCell ref="D83:D90"/>
    <mergeCell ref="D91:D98"/>
    <mergeCell ref="E115:E122"/>
    <mergeCell ref="E80:E82"/>
    <mergeCell ref="C72:C79"/>
    <mergeCell ref="E72:E79"/>
    <mergeCell ref="C99:C106"/>
    <mergeCell ref="D99:D106"/>
    <mergeCell ref="E99:E106"/>
    <mergeCell ref="E18:E20"/>
    <mergeCell ref="J56:J63"/>
    <mergeCell ref="J115:J122"/>
    <mergeCell ref="F72:F79"/>
    <mergeCell ref="J72:J79"/>
    <mergeCell ref="J80:J82"/>
    <mergeCell ref="J83:J90"/>
    <mergeCell ref="J91:J98"/>
    <mergeCell ref="J64:J71"/>
    <mergeCell ref="F56:F63"/>
    <mergeCell ref="G81:G82"/>
    <mergeCell ref="G80:I80"/>
    <mergeCell ref="I81:I82"/>
    <mergeCell ref="F91:F98"/>
    <mergeCell ref="F80:F82"/>
    <mergeCell ref="F83:F90"/>
    <mergeCell ref="F115:F122"/>
    <mergeCell ref="F64:F71"/>
    <mergeCell ref="F37:F44"/>
    <mergeCell ref="J37:J44"/>
    <mergeCell ref="H19:H20"/>
    <mergeCell ref="H46:H47"/>
    <mergeCell ref="H81:H82"/>
    <mergeCell ref="I21:I28"/>
    <mergeCell ref="C15:K15"/>
    <mergeCell ref="C16:K16"/>
    <mergeCell ref="K48:K55"/>
    <mergeCell ref="K56:K63"/>
    <mergeCell ref="K64:K71"/>
    <mergeCell ref="K72:K79"/>
    <mergeCell ref="K80:K82"/>
    <mergeCell ref="K18:K20"/>
    <mergeCell ref="K21:K28"/>
    <mergeCell ref="K29:K36"/>
    <mergeCell ref="K37:K44"/>
    <mergeCell ref="K45:K47"/>
    <mergeCell ref="C21:C28"/>
    <mergeCell ref="E21:E28"/>
    <mergeCell ref="F21:F28"/>
    <mergeCell ref="G19:G20"/>
    <mergeCell ref="D21:D28"/>
    <mergeCell ref="J18:J20"/>
    <mergeCell ref="J21:J28"/>
    <mergeCell ref="C18:C20"/>
    <mergeCell ref="F18:F20"/>
    <mergeCell ref="D18:D20"/>
    <mergeCell ref="I19:I20"/>
    <mergeCell ref="G18:I18"/>
    <mergeCell ref="B83:B90"/>
    <mergeCell ref="B91:B98"/>
    <mergeCell ref="B115:B122"/>
    <mergeCell ref="B48:B55"/>
    <mergeCell ref="B56:B63"/>
    <mergeCell ref="B64:B71"/>
    <mergeCell ref="B72:B79"/>
    <mergeCell ref="B80:B82"/>
    <mergeCell ref="B18:B20"/>
    <mergeCell ref="B21:B28"/>
    <mergeCell ref="B29:B36"/>
    <mergeCell ref="B37:B44"/>
    <mergeCell ref="B45:B47"/>
    <mergeCell ref="B99:B106"/>
    <mergeCell ref="B107:B114"/>
    <mergeCell ref="F99:F106"/>
    <mergeCell ref="K99:K106"/>
    <mergeCell ref="C107:C114"/>
    <mergeCell ref="D107:D114"/>
    <mergeCell ref="E107:E114"/>
    <mergeCell ref="F107:F114"/>
    <mergeCell ref="I99:I106"/>
    <mergeCell ref="I107:I114"/>
    <mergeCell ref="J107:J114"/>
    <mergeCell ref="K107:K114"/>
    <mergeCell ref="J99:J106"/>
  </mergeCells>
  <dataValidations count="1">
    <dataValidation type="list" allowBlank="1" showInputMessage="1" showErrorMessage="1" sqref="J48:J79 J21:J44 F48:F79 F83:F122 F21:F44 J83:J122" xr:uid="{00000000-0002-0000-0400-000000000000}">
      <formula1>"1,2,3"</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499984740745262"/>
  </sheetPr>
  <dimension ref="A1:N138"/>
  <sheetViews>
    <sheetView showGridLines="0" topLeftCell="E7" zoomScale="110" zoomScaleNormal="110" workbookViewId="0">
      <selection activeCell="C12" sqref="C12:K12"/>
    </sheetView>
  </sheetViews>
  <sheetFormatPr defaultColWidth="9.1796875" defaultRowHeight="32.25" customHeight="1" x14ac:dyDescent="0.3"/>
  <cols>
    <col min="1" max="1" width="2.54296875" style="5" customWidth="1"/>
    <col min="2" max="2" width="4.453125" style="5" hidden="1" customWidth="1"/>
    <col min="3" max="4" width="37.81640625" style="5" customWidth="1"/>
    <col min="5" max="5" width="44.81640625" style="5" customWidth="1"/>
    <col min="6" max="6" width="7.453125" style="5" customWidth="1"/>
    <col min="7" max="7" width="3.54296875" style="5" bestFit="1" customWidth="1"/>
    <col min="8" max="8" width="36.26953125" style="5" customWidth="1"/>
    <col min="9" max="9" width="39.54296875" style="5" customWidth="1"/>
    <col min="10" max="10" width="7.453125" style="5" customWidth="1"/>
    <col min="11" max="11" width="10.26953125" style="5" customWidth="1"/>
    <col min="12" max="14" width="9.1796875" style="49"/>
    <col min="15" max="16384" width="9.1796875" style="5"/>
  </cols>
  <sheetData>
    <row r="1" spans="2:14" ht="14" x14ac:dyDescent="0.3"/>
    <row r="2" spans="2:14" ht="14" x14ac:dyDescent="0.3"/>
    <row r="3" spans="2:14" ht="14" x14ac:dyDescent="0.3"/>
    <row r="4" spans="2:14" ht="14" x14ac:dyDescent="0.3"/>
    <row r="5" spans="2:14" ht="14" x14ac:dyDescent="0.3"/>
    <row r="6" spans="2:14" ht="14" x14ac:dyDescent="0.3"/>
    <row r="7" spans="2:14" ht="14" x14ac:dyDescent="0.3"/>
    <row r="9" spans="2:14" ht="14" x14ac:dyDescent="0.3"/>
    <row r="11" spans="2:14" ht="14" x14ac:dyDescent="0.3">
      <c r="C11" s="9"/>
      <c r="D11" s="9"/>
      <c r="E11" s="9"/>
      <c r="F11" s="9"/>
      <c r="G11" s="9"/>
      <c r="H11" s="9"/>
      <c r="I11" s="9"/>
    </row>
    <row r="12" spans="2:14" ht="26.25" customHeight="1" x14ac:dyDescent="0.3">
      <c r="C12" s="369" t="s">
        <v>243</v>
      </c>
      <c r="D12" s="369"/>
      <c r="E12" s="369"/>
      <c r="F12" s="369"/>
      <c r="G12" s="369"/>
      <c r="H12" s="369"/>
      <c r="I12" s="369"/>
      <c r="J12" s="369"/>
      <c r="K12" s="369"/>
    </row>
    <row r="13" spans="2:14" ht="66.75" customHeight="1" x14ac:dyDescent="0.3">
      <c r="C13" s="227" t="s">
        <v>244</v>
      </c>
      <c r="D13" s="227"/>
      <c r="E13" s="227"/>
      <c r="F13" s="227"/>
      <c r="G13" s="227"/>
      <c r="H13" s="227"/>
      <c r="I13" s="227"/>
      <c r="J13" s="227"/>
      <c r="K13" s="227"/>
    </row>
    <row r="14" spans="2:14" ht="14" x14ac:dyDescent="0.3"/>
    <row r="15" spans="2:14" ht="12.75" customHeight="1" x14ac:dyDescent="0.3">
      <c r="B15" s="362" t="s">
        <v>2</v>
      </c>
      <c r="C15" s="362" t="s">
        <v>245</v>
      </c>
      <c r="D15" s="375" t="s">
        <v>37</v>
      </c>
      <c r="E15" s="393" t="s">
        <v>5</v>
      </c>
      <c r="F15" s="380" t="s">
        <v>121</v>
      </c>
      <c r="G15" s="373" t="s">
        <v>7</v>
      </c>
      <c r="H15" s="373"/>
      <c r="I15" s="373"/>
      <c r="J15" s="380" t="s">
        <v>122</v>
      </c>
      <c r="K15" s="367" t="s">
        <v>38</v>
      </c>
      <c r="L15" s="296"/>
      <c r="M15" s="296"/>
      <c r="N15" s="296"/>
    </row>
    <row r="16" spans="2:14" ht="15" customHeight="1" x14ac:dyDescent="0.3">
      <c r="B16" s="363"/>
      <c r="C16" s="363"/>
      <c r="D16" s="375"/>
      <c r="E16" s="394"/>
      <c r="F16" s="380"/>
      <c r="G16" s="373"/>
      <c r="H16" s="373"/>
      <c r="I16" s="373"/>
      <c r="J16" s="380"/>
      <c r="K16" s="367"/>
      <c r="L16" s="296"/>
      <c r="M16" s="296"/>
      <c r="N16" s="296"/>
    </row>
    <row r="17" spans="2:14" ht="27.75" customHeight="1" x14ac:dyDescent="0.3">
      <c r="B17" s="363"/>
      <c r="C17" s="363"/>
      <c r="D17" s="375"/>
      <c r="E17" s="394"/>
      <c r="F17" s="380"/>
      <c r="G17" s="373" t="s">
        <v>10</v>
      </c>
      <c r="H17" s="375" t="s">
        <v>11</v>
      </c>
      <c r="I17" s="375" t="s">
        <v>12</v>
      </c>
      <c r="J17" s="380"/>
      <c r="K17" s="367"/>
      <c r="L17" s="296"/>
      <c r="M17" s="296"/>
      <c r="N17" s="296"/>
    </row>
    <row r="18" spans="2:14" ht="72" customHeight="1" thickBot="1" x14ac:dyDescent="0.35">
      <c r="B18" s="363"/>
      <c r="C18" s="363"/>
      <c r="D18" s="375"/>
      <c r="E18" s="395"/>
      <c r="F18" s="380"/>
      <c r="G18" s="373"/>
      <c r="H18" s="373"/>
      <c r="I18" s="373"/>
      <c r="J18" s="380"/>
      <c r="K18" s="368"/>
      <c r="L18" s="296"/>
      <c r="M18" s="296"/>
      <c r="N18" s="296"/>
    </row>
    <row r="19" spans="2:14" ht="36" customHeight="1" x14ac:dyDescent="0.3">
      <c r="B19" s="145" t="str">
        <f>+LEFT(C19,4)</f>
        <v>13.1</v>
      </c>
      <c r="C19" s="374" t="s">
        <v>246</v>
      </c>
      <c r="D19" s="133" t="s">
        <v>247</v>
      </c>
      <c r="E19" s="119" t="s">
        <v>248</v>
      </c>
      <c r="F19" s="119">
        <v>3</v>
      </c>
      <c r="G19" s="78">
        <v>1</v>
      </c>
      <c r="H19" s="78" t="s">
        <v>577</v>
      </c>
      <c r="I19" s="268" t="s">
        <v>249</v>
      </c>
      <c r="J19" s="148">
        <v>3</v>
      </c>
      <c r="K19" s="177" t="str">
        <f t="shared" ref="K19" si="0">+IF(OR(ISBLANK(F19),ISBLANK(J19)),"",IF(OR(AND(F19=1,J19=1),AND(F19=1,J19=2),AND(F19=1,J19=3)),"Deficiencia de control mayor (diseño y ejecución)",IF(OR(AND(F19=2,J19=2),AND(F19=3,J19=1),AND(F19=3,J19=2),AND(F19=2,J19=1)),"Deficiencia de control (diseño o ejecución)",IF(AND(F19=2,J19=3),"Oportunidad de mejora","Mantenimiento del control"))))</f>
        <v>Mantenimiento del control</v>
      </c>
      <c r="L19" s="161">
        <f>+IF(K19="",231,IF(K19="Deficiencia de control mayor (diseño y ejecución)",240,IF(K19="Deficiencia de control (diseño o ejecución)",260,IF(K19="Oportunidad de mejora",280,300))))</f>
        <v>300</v>
      </c>
      <c r="M19" s="297">
        <v>4.4569000000000001</v>
      </c>
      <c r="N19" s="297">
        <f>+L19+M19</f>
        <v>304.45690000000002</v>
      </c>
    </row>
    <row r="20" spans="2:14" ht="14" x14ac:dyDescent="0.3">
      <c r="B20" s="146"/>
      <c r="C20" s="371"/>
      <c r="D20" s="134"/>
      <c r="E20" s="120"/>
      <c r="F20" s="120"/>
      <c r="G20" s="72">
        <v>2</v>
      </c>
      <c r="H20" s="72" t="s">
        <v>250</v>
      </c>
      <c r="I20" s="271"/>
      <c r="J20" s="149"/>
      <c r="K20" s="178"/>
      <c r="L20" s="161"/>
      <c r="M20" s="297"/>
      <c r="N20" s="297"/>
    </row>
    <row r="21" spans="2:14" ht="14" x14ac:dyDescent="0.3">
      <c r="B21" s="146"/>
      <c r="C21" s="371"/>
      <c r="D21" s="134"/>
      <c r="E21" s="120"/>
      <c r="F21" s="120"/>
      <c r="G21" s="72">
        <v>3</v>
      </c>
      <c r="H21" s="72" t="s">
        <v>578</v>
      </c>
      <c r="I21" s="271"/>
      <c r="J21" s="149"/>
      <c r="K21" s="178"/>
      <c r="L21" s="161"/>
      <c r="M21" s="297"/>
      <c r="N21" s="297"/>
    </row>
    <row r="22" spans="2:14" ht="14" x14ac:dyDescent="0.3">
      <c r="B22" s="146"/>
      <c r="C22" s="371"/>
      <c r="D22" s="134"/>
      <c r="E22" s="120"/>
      <c r="F22" s="120"/>
      <c r="G22" s="72">
        <v>4</v>
      </c>
      <c r="H22" s="72"/>
      <c r="I22" s="271"/>
      <c r="J22" s="149"/>
      <c r="K22" s="178"/>
      <c r="L22" s="161"/>
      <c r="M22" s="297"/>
      <c r="N22" s="297"/>
    </row>
    <row r="23" spans="2:14" ht="14" x14ac:dyDescent="0.3">
      <c r="B23" s="146"/>
      <c r="C23" s="371"/>
      <c r="D23" s="134"/>
      <c r="E23" s="120"/>
      <c r="F23" s="120"/>
      <c r="G23" s="72">
        <v>5</v>
      </c>
      <c r="H23" s="72"/>
      <c r="I23" s="271"/>
      <c r="J23" s="149"/>
      <c r="K23" s="178"/>
      <c r="L23" s="161"/>
      <c r="M23" s="297"/>
      <c r="N23" s="297"/>
    </row>
    <row r="24" spans="2:14" ht="14" x14ac:dyDescent="0.3">
      <c r="B24" s="146"/>
      <c r="C24" s="371"/>
      <c r="D24" s="134"/>
      <c r="E24" s="120"/>
      <c r="F24" s="120"/>
      <c r="G24" s="72">
        <v>6</v>
      </c>
      <c r="H24" s="72"/>
      <c r="I24" s="271"/>
      <c r="J24" s="149"/>
      <c r="K24" s="178"/>
      <c r="L24" s="161"/>
      <c r="M24" s="297"/>
      <c r="N24" s="297"/>
    </row>
    <row r="25" spans="2:14" ht="14" x14ac:dyDescent="0.3">
      <c r="B25" s="146"/>
      <c r="C25" s="371"/>
      <c r="D25" s="134"/>
      <c r="E25" s="120"/>
      <c r="F25" s="120"/>
      <c r="G25" s="72">
        <v>7</v>
      </c>
      <c r="H25" s="72"/>
      <c r="I25" s="271"/>
      <c r="J25" s="149"/>
      <c r="K25" s="178"/>
      <c r="L25" s="161"/>
      <c r="M25" s="297"/>
      <c r="N25" s="297"/>
    </row>
    <row r="26" spans="2:14" ht="14.5" thickBot="1" x14ac:dyDescent="0.35">
      <c r="B26" s="147"/>
      <c r="C26" s="372"/>
      <c r="D26" s="135"/>
      <c r="E26" s="121"/>
      <c r="F26" s="121"/>
      <c r="G26" s="77">
        <v>8</v>
      </c>
      <c r="H26" s="77"/>
      <c r="I26" s="272"/>
      <c r="J26" s="150"/>
      <c r="K26" s="179"/>
      <c r="L26" s="161"/>
      <c r="M26" s="297"/>
      <c r="N26" s="297"/>
    </row>
    <row r="27" spans="2:14" ht="14" x14ac:dyDescent="0.3">
      <c r="B27" s="145" t="str">
        <f>+LEFT(C27,4)</f>
        <v>13.2</v>
      </c>
      <c r="C27" s="370" t="s">
        <v>251</v>
      </c>
      <c r="D27" s="133" t="s">
        <v>252</v>
      </c>
      <c r="E27" s="119" t="s">
        <v>248</v>
      </c>
      <c r="F27" s="119">
        <v>3</v>
      </c>
      <c r="G27" s="78">
        <v>1</v>
      </c>
      <c r="H27" s="78" t="s">
        <v>579</v>
      </c>
      <c r="I27" s="268" t="s">
        <v>253</v>
      </c>
      <c r="J27" s="148">
        <v>3</v>
      </c>
      <c r="K27" s="177" t="str">
        <f t="shared" ref="K27:K43" si="1">+IF(OR(ISBLANK(F27),ISBLANK(J27)),"",IF(OR(AND(F27=1,J27=1),AND(F27=1,J27=2),AND(F27=1,J27=3)),"Deficiencia de control mayor (diseño y ejecución)",IF(OR(AND(F27=2,J27=2),AND(F27=3,J27=1),AND(F27=3,J27=2),AND(F27=2,J27=1)),"Deficiencia de control (diseño o ejecución)",IF(AND(F27=2,J27=3),"Oportunidad de mejora","Mantenimiento del control"))))</f>
        <v>Mantenimiento del control</v>
      </c>
      <c r="L27" s="161">
        <f t="shared" ref="L27" si="2">+IF(K27="",231,IF(K27="Deficiencia de control mayor (diseño y ejecución)",240,IF(K27="Deficiencia de control (diseño o ejecución)",260,IF(K27="Oportunidad de mejora",280,300))))</f>
        <v>300</v>
      </c>
      <c r="M27" s="297">
        <v>4.5632000000000001</v>
      </c>
      <c r="N27" s="297">
        <f>+L27+M27</f>
        <v>304.56319999999999</v>
      </c>
    </row>
    <row r="28" spans="2:14" ht="14" x14ac:dyDescent="0.3">
      <c r="B28" s="146"/>
      <c r="C28" s="371"/>
      <c r="D28" s="134"/>
      <c r="E28" s="120"/>
      <c r="F28" s="120"/>
      <c r="G28" s="72">
        <v>2</v>
      </c>
      <c r="H28" s="72" t="s">
        <v>254</v>
      </c>
      <c r="I28" s="271"/>
      <c r="J28" s="149"/>
      <c r="K28" s="178"/>
      <c r="L28" s="161"/>
      <c r="M28" s="297"/>
      <c r="N28" s="297"/>
    </row>
    <row r="29" spans="2:14" ht="14" x14ac:dyDescent="0.3">
      <c r="B29" s="146"/>
      <c r="C29" s="371"/>
      <c r="D29" s="134"/>
      <c r="E29" s="120"/>
      <c r="F29" s="120"/>
      <c r="G29" s="72">
        <v>3</v>
      </c>
      <c r="H29" s="72"/>
      <c r="I29" s="271"/>
      <c r="J29" s="149"/>
      <c r="K29" s="178"/>
      <c r="L29" s="161"/>
      <c r="M29" s="297"/>
      <c r="N29" s="297"/>
    </row>
    <row r="30" spans="2:14" ht="14" x14ac:dyDescent="0.3">
      <c r="B30" s="146"/>
      <c r="C30" s="371"/>
      <c r="D30" s="134"/>
      <c r="E30" s="120"/>
      <c r="F30" s="120"/>
      <c r="G30" s="72">
        <v>4</v>
      </c>
      <c r="H30" s="72"/>
      <c r="I30" s="271"/>
      <c r="J30" s="149"/>
      <c r="K30" s="178"/>
      <c r="L30" s="161"/>
      <c r="M30" s="297"/>
      <c r="N30" s="297"/>
    </row>
    <row r="31" spans="2:14" ht="14" x14ac:dyDescent="0.3">
      <c r="B31" s="146"/>
      <c r="C31" s="371"/>
      <c r="D31" s="134"/>
      <c r="E31" s="120"/>
      <c r="F31" s="120"/>
      <c r="G31" s="72">
        <v>5</v>
      </c>
      <c r="H31" s="72"/>
      <c r="I31" s="271"/>
      <c r="J31" s="149"/>
      <c r="K31" s="178"/>
      <c r="L31" s="161"/>
      <c r="M31" s="297"/>
      <c r="N31" s="297"/>
    </row>
    <row r="32" spans="2:14" ht="14" x14ac:dyDescent="0.3">
      <c r="B32" s="146"/>
      <c r="C32" s="371"/>
      <c r="D32" s="134"/>
      <c r="E32" s="120"/>
      <c r="F32" s="120"/>
      <c r="G32" s="72">
        <v>6</v>
      </c>
      <c r="H32" s="72"/>
      <c r="I32" s="271"/>
      <c r="J32" s="149"/>
      <c r="K32" s="178"/>
      <c r="L32" s="161"/>
      <c r="M32" s="297"/>
      <c r="N32" s="297"/>
    </row>
    <row r="33" spans="1:14" ht="14" x14ac:dyDescent="0.3">
      <c r="B33" s="146"/>
      <c r="C33" s="371"/>
      <c r="D33" s="134"/>
      <c r="E33" s="120"/>
      <c r="F33" s="120"/>
      <c r="G33" s="72">
        <v>7</v>
      </c>
      <c r="H33" s="72"/>
      <c r="I33" s="271"/>
      <c r="J33" s="149"/>
      <c r="K33" s="178"/>
      <c r="L33" s="161"/>
      <c r="M33" s="297"/>
      <c r="N33" s="297"/>
    </row>
    <row r="34" spans="1:14" ht="14.5" thickBot="1" x14ac:dyDescent="0.35">
      <c r="B34" s="147"/>
      <c r="C34" s="372"/>
      <c r="D34" s="135"/>
      <c r="E34" s="121"/>
      <c r="F34" s="121"/>
      <c r="G34" s="77">
        <v>8</v>
      </c>
      <c r="H34" s="77"/>
      <c r="I34" s="272"/>
      <c r="J34" s="150"/>
      <c r="K34" s="179"/>
      <c r="L34" s="161"/>
      <c r="M34" s="297"/>
      <c r="N34" s="297"/>
    </row>
    <row r="35" spans="1:14" ht="14" x14ac:dyDescent="0.3">
      <c r="B35" s="145" t="str">
        <f>+LEFT(C35,4)</f>
        <v>13.3</v>
      </c>
      <c r="C35" s="370" t="s">
        <v>255</v>
      </c>
      <c r="D35" s="133" t="s">
        <v>252</v>
      </c>
      <c r="E35" s="204" t="s">
        <v>256</v>
      </c>
      <c r="F35" s="119">
        <v>3</v>
      </c>
      <c r="G35" s="78">
        <v>1</v>
      </c>
      <c r="H35" s="78" t="s">
        <v>257</v>
      </c>
      <c r="I35" s="268" t="s">
        <v>258</v>
      </c>
      <c r="J35" s="148">
        <v>3</v>
      </c>
      <c r="K35" s="177" t="str">
        <f t="shared" si="1"/>
        <v>Mantenimiento del control</v>
      </c>
      <c r="L35" s="161">
        <f t="shared" ref="L35" si="3">+IF(K35="",231,IF(K35="Deficiencia de control mayor (diseño y ejecución)",240,IF(K35="Deficiencia de control (diseño o ejecución)",260,IF(K35="Oportunidad de mejora",280,300))))</f>
        <v>300</v>
      </c>
      <c r="M35" s="297">
        <v>4.6321000000000003</v>
      </c>
      <c r="N35" s="297">
        <f>+L35+M35</f>
        <v>304.63209999999998</v>
      </c>
    </row>
    <row r="36" spans="1:14" ht="14" x14ac:dyDescent="0.3">
      <c r="B36" s="146"/>
      <c r="C36" s="371"/>
      <c r="D36" s="134"/>
      <c r="E36" s="205"/>
      <c r="F36" s="120"/>
      <c r="G36" s="72">
        <v>2</v>
      </c>
      <c r="H36" s="72" t="s">
        <v>580</v>
      </c>
      <c r="I36" s="271"/>
      <c r="J36" s="149"/>
      <c r="K36" s="178"/>
      <c r="L36" s="161"/>
      <c r="M36" s="297"/>
      <c r="N36" s="297"/>
    </row>
    <row r="37" spans="1:14" ht="14" x14ac:dyDescent="0.3">
      <c r="B37" s="146"/>
      <c r="C37" s="371"/>
      <c r="D37" s="134"/>
      <c r="E37" s="205"/>
      <c r="F37" s="120"/>
      <c r="G37" s="72">
        <v>3</v>
      </c>
      <c r="H37" s="72"/>
      <c r="I37" s="271"/>
      <c r="J37" s="149"/>
      <c r="K37" s="178"/>
      <c r="L37" s="161"/>
      <c r="M37" s="297"/>
      <c r="N37" s="297"/>
    </row>
    <row r="38" spans="1:14" ht="14" x14ac:dyDescent="0.3">
      <c r="B38" s="146"/>
      <c r="C38" s="371"/>
      <c r="D38" s="134"/>
      <c r="E38" s="205"/>
      <c r="F38" s="120"/>
      <c r="G38" s="72">
        <v>4</v>
      </c>
      <c r="H38" s="72"/>
      <c r="I38" s="271"/>
      <c r="J38" s="149"/>
      <c r="K38" s="178"/>
      <c r="L38" s="161"/>
      <c r="M38" s="297"/>
      <c r="N38" s="297"/>
    </row>
    <row r="39" spans="1:14" ht="14" x14ac:dyDescent="0.3">
      <c r="B39" s="146"/>
      <c r="C39" s="371"/>
      <c r="D39" s="134"/>
      <c r="E39" s="205"/>
      <c r="F39" s="120"/>
      <c r="G39" s="72">
        <v>5</v>
      </c>
      <c r="H39" s="72"/>
      <c r="I39" s="271"/>
      <c r="J39" s="149"/>
      <c r="K39" s="178"/>
      <c r="L39" s="161"/>
      <c r="M39" s="297"/>
      <c r="N39" s="297"/>
    </row>
    <row r="40" spans="1:14" ht="14" x14ac:dyDescent="0.3">
      <c r="B40" s="146"/>
      <c r="C40" s="371"/>
      <c r="D40" s="134"/>
      <c r="E40" s="205"/>
      <c r="F40" s="120"/>
      <c r="G40" s="72">
        <v>6</v>
      </c>
      <c r="H40" s="72"/>
      <c r="I40" s="271"/>
      <c r="J40" s="149"/>
      <c r="K40" s="178"/>
      <c r="L40" s="161"/>
      <c r="M40" s="297"/>
      <c r="N40" s="297"/>
    </row>
    <row r="41" spans="1:14" ht="14" x14ac:dyDescent="0.3">
      <c r="B41" s="146"/>
      <c r="C41" s="371"/>
      <c r="D41" s="134"/>
      <c r="E41" s="205"/>
      <c r="F41" s="120"/>
      <c r="G41" s="72">
        <v>7</v>
      </c>
      <c r="H41" s="72"/>
      <c r="I41" s="271"/>
      <c r="J41" s="149"/>
      <c r="K41" s="178"/>
      <c r="L41" s="161"/>
      <c r="M41" s="297"/>
      <c r="N41" s="297"/>
    </row>
    <row r="42" spans="1:14" ht="14.5" thickBot="1" x14ac:dyDescent="0.35">
      <c r="B42" s="147"/>
      <c r="C42" s="372"/>
      <c r="D42" s="135"/>
      <c r="E42" s="206"/>
      <c r="F42" s="121"/>
      <c r="G42" s="77">
        <v>8</v>
      </c>
      <c r="H42" s="77"/>
      <c r="I42" s="272"/>
      <c r="J42" s="150"/>
      <c r="K42" s="179"/>
      <c r="L42" s="161"/>
      <c r="M42" s="297"/>
      <c r="N42" s="297"/>
    </row>
    <row r="43" spans="1:14" ht="14" x14ac:dyDescent="0.3">
      <c r="A43" s="396"/>
      <c r="B43" s="145" t="str">
        <f>+LEFT(C43,4)</f>
        <v>13.4</v>
      </c>
      <c r="C43" s="370" t="s">
        <v>259</v>
      </c>
      <c r="D43" s="133" t="s">
        <v>252</v>
      </c>
      <c r="E43" s="204" t="s">
        <v>581</v>
      </c>
      <c r="F43" s="119">
        <v>3</v>
      </c>
      <c r="G43" s="78">
        <v>1</v>
      </c>
      <c r="H43" s="78" t="s">
        <v>582</v>
      </c>
      <c r="I43" s="268" t="s">
        <v>260</v>
      </c>
      <c r="J43" s="148">
        <v>3</v>
      </c>
      <c r="K43" s="177" t="str">
        <f t="shared" si="1"/>
        <v>Mantenimiento del control</v>
      </c>
      <c r="L43" s="161">
        <f t="shared" ref="L43" si="4">+IF(K43="",231,IF(K43="Deficiencia de control mayor (diseño y ejecución)",240,IF(K43="Deficiencia de control (diseño o ejecución)",260,IF(K43="Oportunidad de mejora",280,300))))</f>
        <v>300</v>
      </c>
      <c r="M43" s="297">
        <v>4.7896000000000001</v>
      </c>
      <c r="N43" s="297">
        <f>+L43+M43</f>
        <v>304.78960000000001</v>
      </c>
    </row>
    <row r="44" spans="1:14" ht="14" x14ac:dyDescent="0.3">
      <c r="A44" s="396"/>
      <c r="B44" s="146"/>
      <c r="C44" s="371"/>
      <c r="D44" s="134"/>
      <c r="E44" s="205"/>
      <c r="F44" s="120"/>
      <c r="G44" s="72">
        <v>2</v>
      </c>
      <c r="H44" s="72" t="s">
        <v>583</v>
      </c>
      <c r="I44" s="271"/>
      <c r="J44" s="149"/>
      <c r="K44" s="178"/>
      <c r="L44" s="161"/>
      <c r="M44" s="297"/>
      <c r="N44" s="297"/>
    </row>
    <row r="45" spans="1:14" ht="14" x14ac:dyDescent="0.3">
      <c r="B45" s="146"/>
      <c r="C45" s="371"/>
      <c r="D45" s="134"/>
      <c r="E45" s="205"/>
      <c r="F45" s="120"/>
      <c r="G45" s="72">
        <v>3</v>
      </c>
      <c r="H45" s="72"/>
      <c r="I45" s="271"/>
      <c r="J45" s="149"/>
      <c r="K45" s="178"/>
      <c r="L45" s="161"/>
      <c r="M45" s="297"/>
      <c r="N45" s="297"/>
    </row>
    <row r="46" spans="1:14" ht="14" x14ac:dyDescent="0.3">
      <c r="B46" s="146"/>
      <c r="C46" s="371"/>
      <c r="D46" s="134"/>
      <c r="E46" s="205"/>
      <c r="F46" s="120"/>
      <c r="G46" s="72">
        <v>4</v>
      </c>
      <c r="H46" s="72"/>
      <c r="I46" s="271"/>
      <c r="J46" s="149"/>
      <c r="K46" s="178"/>
      <c r="L46" s="161"/>
      <c r="M46" s="297"/>
      <c r="N46" s="297"/>
    </row>
    <row r="47" spans="1:14" ht="14" x14ac:dyDescent="0.3">
      <c r="B47" s="146"/>
      <c r="C47" s="371"/>
      <c r="D47" s="134"/>
      <c r="E47" s="205"/>
      <c r="F47" s="120"/>
      <c r="G47" s="72">
        <v>5</v>
      </c>
      <c r="H47" s="72"/>
      <c r="I47" s="271"/>
      <c r="J47" s="149"/>
      <c r="K47" s="178"/>
      <c r="L47" s="161"/>
      <c r="M47" s="297"/>
      <c r="N47" s="297"/>
    </row>
    <row r="48" spans="1:14" ht="14" x14ac:dyDescent="0.3">
      <c r="B48" s="146"/>
      <c r="C48" s="371"/>
      <c r="D48" s="134"/>
      <c r="E48" s="205"/>
      <c r="F48" s="120"/>
      <c r="G48" s="72">
        <v>6</v>
      </c>
      <c r="H48" s="72"/>
      <c r="I48" s="271"/>
      <c r="J48" s="149"/>
      <c r="K48" s="178"/>
      <c r="L48" s="161"/>
      <c r="M48" s="297"/>
      <c r="N48" s="297"/>
    </row>
    <row r="49" spans="2:14" ht="14" x14ac:dyDescent="0.3">
      <c r="B49" s="146"/>
      <c r="C49" s="371"/>
      <c r="D49" s="134"/>
      <c r="E49" s="205"/>
      <c r="F49" s="120"/>
      <c r="G49" s="72">
        <v>7</v>
      </c>
      <c r="H49" s="72"/>
      <c r="I49" s="271"/>
      <c r="J49" s="149"/>
      <c r="K49" s="178"/>
      <c r="L49" s="161"/>
      <c r="M49" s="297"/>
      <c r="N49" s="297"/>
    </row>
    <row r="50" spans="2:14" ht="14.5" thickBot="1" x14ac:dyDescent="0.35">
      <c r="B50" s="147"/>
      <c r="C50" s="372"/>
      <c r="D50" s="135"/>
      <c r="E50" s="206"/>
      <c r="F50" s="121"/>
      <c r="G50" s="77">
        <v>8</v>
      </c>
      <c r="H50" s="77"/>
      <c r="I50" s="272"/>
      <c r="J50" s="150"/>
      <c r="K50" s="179"/>
      <c r="L50" s="161"/>
      <c r="M50" s="297"/>
      <c r="N50" s="297"/>
    </row>
    <row r="51" spans="2:14" ht="12.75" customHeight="1" x14ac:dyDescent="0.3">
      <c r="B51" s="364"/>
      <c r="C51" s="364" t="s">
        <v>261</v>
      </c>
      <c r="D51" s="375" t="s">
        <v>37</v>
      </c>
      <c r="E51" s="397" t="s">
        <v>5</v>
      </c>
      <c r="F51" s="378" t="s">
        <v>121</v>
      </c>
      <c r="G51" s="377" t="s">
        <v>7</v>
      </c>
      <c r="H51" s="377"/>
      <c r="I51" s="377"/>
      <c r="J51" s="378" t="s">
        <v>122</v>
      </c>
      <c r="K51" s="365" t="s">
        <v>38</v>
      </c>
      <c r="L51" s="295"/>
      <c r="M51" s="295"/>
      <c r="N51" s="295"/>
    </row>
    <row r="52" spans="2:14" ht="15" customHeight="1" x14ac:dyDescent="0.3">
      <c r="B52" s="363"/>
      <c r="C52" s="363"/>
      <c r="D52" s="375"/>
      <c r="E52" s="398"/>
      <c r="F52" s="378"/>
      <c r="G52" s="377"/>
      <c r="H52" s="377"/>
      <c r="I52" s="377"/>
      <c r="J52" s="378"/>
      <c r="K52" s="365"/>
      <c r="L52" s="295"/>
      <c r="M52" s="295"/>
      <c r="N52" s="295"/>
    </row>
    <row r="53" spans="2:14" ht="27.75" customHeight="1" x14ac:dyDescent="0.3">
      <c r="B53" s="363"/>
      <c r="C53" s="363"/>
      <c r="D53" s="375"/>
      <c r="E53" s="398"/>
      <c r="F53" s="378"/>
      <c r="G53" s="377" t="s">
        <v>10</v>
      </c>
      <c r="H53" s="376" t="s">
        <v>11</v>
      </c>
      <c r="I53" s="376" t="s">
        <v>12</v>
      </c>
      <c r="J53" s="378"/>
      <c r="K53" s="365"/>
      <c r="L53" s="295"/>
      <c r="M53" s="295"/>
      <c r="N53" s="295"/>
    </row>
    <row r="54" spans="2:14" ht="87.75" customHeight="1" thickBot="1" x14ac:dyDescent="0.35">
      <c r="B54" s="363"/>
      <c r="C54" s="363"/>
      <c r="D54" s="375"/>
      <c r="E54" s="399"/>
      <c r="F54" s="378"/>
      <c r="G54" s="377"/>
      <c r="H54" s="377"/>
      <c r="I54" s="377"/>
      <c r="J54" s="378"/>
      <c r="K54" s="366"/>
      <c r="L54" s="295"/>
      <c r="M54" s="295"/>
      <c r="N54" s="295"/>
    </row>
    <row r="55" spans="2:14" ht="14" x14ac:dyDescent="0.3">
      <c r="B55" s="145" t="str">
        <f>+LEFT(C55,4)</f>
        <v>14.1</v>
      </c>
      <c r="C55" s="390" t="s">
        <v>262</v>
      </c>
      <c r="D55" s="133" t="s">
        <v>263</v>
      </c>
      <c r="E55" s="119" t="s">
        <v>248</v>
      </c>
      <c r="F55" s="119">
        <v>3</v>
      </c>
      <c r="G55" s="78">
        <v>1</v>
      </c>
      <c r="H55" s="78" t="s">
        <v>264</v>
      </c>
      <c r="I55" s="361" t="s">
        <v>265</v>
      </c>
      <c r="J55" s="148">
        <v>3</v>
      </c>
      <c r="K55" s="177" t="str">
        <f t="shared" ref="K55:K79" si="5">+IF(OR(ISBLANK(F55),ISBLANK(J55)),"",IF(OR(AND(F55=1,J55=1),AND(F55=1,J55=2),AND(F55=1,J55=3)),"Deficiencia de control mayor (diseño y ejecución)",IF(OR(AND(F55=2,J55=2),AND(F55=3,J55=1),AND(F55=3,J55=2),AND(F55=2,J55=1)),"Deficiencia de control (diseño o ejecución)",IF(AND(F55=2,J55=3),"Oportunidad de mejora","Mantenimiento del control"))))</f>
        <v>Mantenimiento del control</v>
      </c>
      <c r="L55" s="161">
        <f t="shared" ref="L55" si="6">+IF(K55="",231,IF(K55="Deficiencia de control mayor (diseño y ejecución)",240,IF(K55="Deficiencia de control (diseño o ejecución)",260,IF(K55="Oportunidad de mejora",280,300))))</f>
        <v>300</v>
      </c>
      <c r="M55" s="297">
        <v>4.8964999999999996</v>
      </c>
      <c r="N55" s="297">
        <f>+L55+M55</f>
        <v>304.8965</v>
      </c>
    </row>
    <row r="56" spans="2:14" ht="14" x14ac:dyDescent="0.3">
      <c r="B56" s="146"/>
      <c r="C56" s="391"/>
      <c r="D56" s="134"/>
      <c r="E56" s="120"/>
      <c r="F56" s="120"/>
      <c r="G56" s="72">
        <v>2</v>
      </c>
      <c r="H56" s="72" t="s">
        <v>584</v>
      </c>
      <c r="I56" s="269"/>
      <c r="J56" s="149"/>
      <c r="K56" s="178"/>
      <c r="L56" s="161"/>
      <c r="M56" s="297"/>
      <c r="N56" s="297"/>
    </row>
    <row r="57" spans="2:14" ht="14" x14ac:dyDescent="0.3">
      <c r="B57" s="146"/>
      <c r="C57" s="391"/>
      <c r="D57" s="134"/>
      <c r="E57" s="120"/>
      <c r="F57" s="120"/>
      <c r="G57" s="72">
        <v>3</v>
      </c>
      <c r="H57" s="72"/>
      <c r="I57" s="269"/>
      <c r="J57" s="149"/>
      <c r="K57" s="178"/>
      <c r="L57" s="161"/>
      <c r="M57" s="297"/>
      <c r="N57" s="297"/>
    </row>
    <row r="58" spans="2:14" ht="14" x14ac:dyDescent="0.3">
      <c r="B58" s="146"/>
      <c r="C58" s="391"/>
      <c r="D58" s="134"/>
      <c r="E58" s="120"/>
      <c r="F58" s="120"/>
      <c r="G58" s="72">
        <v>4</v>
      </c>
      <c r="H58" s="72"/>
      <c r="I58" s="269"/>
      <c r="J58" s="149"/>
      <c r="K58" s="178"/>
      <c r="L58" s="161"/>
      <c r="M58" s="297"/>
      <c r="N58" s="297"/>
    </row>
    <row r="59" spans="2:14" ht="14" x14ac:dyDescent="0.3">
      <c r="B59" s="146"/>
      <c r="C59" s="391"/>
      <c r="D59" s="134"/>
      <c r="E59" s="120"/>
      <c r="F59" s="120"/>
      <c r="G59" s="72">
        <v>5</v>
      </c>
      <c r="H59" s="72"/>
      <c r="I59" s="269"/>
      <c r="J59" s="149"/>
      <c r="K59" s="178"/>
      <c r="L59" s="161"/>
      <c r="M59" s="297"/>
      <c r="N59" s="297"/>
    </row>
    <row r="60" spans="2:14" ht="14" x14ac:dyDescent="0.3">
      <c r="B60" s="146"/>
      <c r="C60" s="391"/>
      <c r="D60" s="134"/>
      <c r="E60" s="120"/>
      <c r="F60" s="120"/>
      <c r="G60" s="72">
        <v>6</v>
      </c>
      <c r="H60" s="72"/>
      <c r="I60" s="269"/>
      <c r="J60" s="149"/>
      <c r="K60" s="178"/>
      <c r="L60" s="161"/>
      <c r="M60" s="297"/>
      <c r="N60" s="297"/>
    </row>
    <row r="61" spans="2:14" ht="14" x14ac:dyDescent="0.3">
      <c r="B61" s="146"/>
      <c r="C61" s="391"/>
      <c r="D61" s="134"/>
      <c r="E61" s="120"/>
      <c r="F61" s="120"/>
      <c r="G61" s="72">
        <v>7</v>
      </c>
      <c r="H61" s="72"/>
      <c r="I61" s="269"/>
      <c r="J61" s="149"/>
      <c r="K61" s="178"/>
      <c r="L61" s="161"/>
      <c r="M61" s="297"/>
      <c r="N61" s="297"/>
    </row>
    <row r="62" spans="2:14" ht="14.5" thickBot="1" x14ac:dyDescent="0.35">
      <c r="B62" s="147"/>
      <c r="C62" s="392"/>
      <c r="D62" s="135"/>
      <c r="E62" s="121"/>
      <c r="F62" s="121"/>
      <c r="G62" s="77">
        <v>8</v>
      </c>
      <c r="H62" s="77"/>
      <c r="I62" s="270"/>
      <c r="J62" s="150"/>
      <c r="K62" s="179"/>
      <c r="L62" s="161"/>
      <c r="M62" s="297"/>
      <c r="N62" s="297"/>
    </row>
    <row r="63" spans="2:14" ht="14" x14ac:dyDescent="0.3">
      <c r="B63" s="145" t="str">
        <f>+LEFT(C63,4)</f>
        <v>14.2</v>
      </c>
      <c r="C63" s="387" t="s">
        <v>266</v>
      </c>
      <c r="D63" s="133" t="s">
        <v>263</v>
      </c>
      <c r="E63" s="204" t="s">
        <v>585</v>
      </c>
      <c r="F63" s="119">
        <v>3</v>
      </c>
      <c r="G63" s="78">
        <v>1</v>
      </c>
      <c r="H63" s="78" t="s">
        <v>267</v>
      </c>
      <c r="I63" s="361" t="s">
        <v>268</v>
      </c>
      <c r="J63" s="148">
        <v>3</v>
      </c>
      <c r="K63" s="177" t="str">
        <f t="shared" si="5"/>
        <v>Mantenimiento del control</v>
      </c>
      <c r="L63" s="161">
        <f t="shared" ref="L63" si="7">+IF(K63="",231,IF(K63="Deficiencia de control mayor (diseño y ejecución)",240,IF(K63="Deficiencia de control (diseño o ejecución)",260,IF(K63="Oportunidad de mejora",280,300))))</f>
        <v>300</v>
      </c>
      <c r="M63" s="297">
        <v>4.9854000000000003</v>
      </c>
      <c r="N63" s="297">
        <f>+L63+M63</f>
        <v>304.98540000000003</v>
      </c>
    </row>
    <row r="64" spans="2:14" ht="14" x14ac:dyDescent="0.3">
      <c r="B64" s="146"/>
      <c r="C64" s="388"/>
      <c r="D64" s="134"/>
      <c r="E64" s="120"/>
      <c r="F64" s="120"/>
      <c r="G64" s="72">
        <v>2</v>
      </c>
      <c r="H64" s="72"/>
      <c r="I64" s="269"/>
      <c r="J64" s="149"/>
      <c r="K64" s="178"/>
      <c r="L64" s="161"/>
      <c r="M64" s="297"/>
      <c r="N64" s="297"/>
    </row>
    <row r="65" spans="2:14" ht="14" x14ac:dyDescent="0.3">
      <c r="B65" s="146"/>
      <c r="C65" s="388"/>
      <c r="D65" s="134"/>
      <c r="E65" s="120"/>
      <c r="F65" s="120"/>
      <c r="G65" s="72">
        <v>3</v>
      </c>
      <c r="H65" s="72"/>
      <c r="I65" s="269"/>
      <c r="J65" s="149"/>
      <c r="K65" s="178"/>
      <c r="L65" s="161"/>
      <c r="M65" s="297"/>
      <c r="N65" s="297"/>
    </row>
    <row r="66" spans="2:14" ht="14" x14ac:dyDescent="0.3">
      <c r="B66" s="146"/>
      <c r="C66" s="388"/>
      <c r="D66" s="134"/>
      <c r="E66" s="120"/>
      <c r="F66" s="120"/>
      <c r="G66" s="72">
        <v>4</v>
      </c>
      <c r="H66" s="72"/>
      <c r="I66" s="269"/>
      <c r="J66" s="149"/>
      <c r="K66" s="178"/>
      <c r="L66" s="161"/>
      <c r="M66" s="297"/>
      <c r="N66" s="297"/>
    </row>
    <row r="67" spans="2:14" ht="14" x14ac:dyDescent="0.3">
      <c r="B67" s="146"/>
      <c r="C67" s="388"/>
      <c r="D67" s="134"/>
      <c r="E67" s="120"/>
      <c r="F67" s="120"/>
      <c r="G67" s="72">
        <v>5</v>
      </c>
      <c r="H67" s="72"/>
      <c r="I67" s="269"/>
      <c r="J67" s="149"/>
      <c r="K67" s="178"/>
      <c r="L67" s="161"/>
      <c r="M67" s="297"/>
      <c r="N67" s="297"/>
    </row>
    <row r="68" spans="2:14" ht="14" x14ac:dyDescent="0.3">
      <c r="B68" s="146"/>
      <c r="C68" s="388"/>
      <c r="D68" s="134"/>
      <c r="E68" s="120"/>
      <c r="F68" s="120"/>
      <c r="G68" s="72">
        <v>6</v>
      </c>
      <c r="H68" s="72"/>
      <c r="I68" s="269"/>
      <c r="J68" s="149"/>
      <c r="K68" s="178"/>
      <c r="L68" s="161"/>
      <c r="M68" s="297"/>
      <c r="N68" s="297"/>
    </row>
    <row r="69" spans="2:14" ht="14" x14ac:dyDescent="0.3">
      <c r="B69" s="146"/>
      <c r="C69" s="388"/>
      <c r="D69" s="134"/>
      <c r="E69" s="120"/>
      <c r="F69" s="120"/>
      <c r="G69" s="72">
        <v>7</v>
      </c>
      <c r="H69" s="72"/>
      <c r="I69" s="269"/>
      <c r="J69" s="149"/>
      <c r="K69" s="178"/>
      <c r="L69" s="161"/>
      <c r="M69" s="297"/>
      <c r="N69" s="297"/>
    </row>
    <row r="70" spans="2:14" ht="14.5" thickBot="1" x14ac:dyDescent="0.35">
      <c r="B70" s="147"/>
      <c r="C70" s="389"/>
      <c r="D70" s="135"/>
      <c r="E70" s="121"/>
      <c r="F70" s="121"/>
      <c r="G70" s="77">
        <v>8</v>
      </c>
      <c r="H70" s="77"/>
      <c r="I70" s="270"/>
      <c r="J70" s="150"/>
      <c r="K70" s="179"/>
      <c r="L70" s="161"/>
      <c r="M70" s="297"/>
      <c r="N70" s="297"/>
    </row>
    <row r="71" spans="2:14" ht="14" x14ac:dyDescent="0.3">
      <c r="B71" s="145" t="str">
        <f>+LEFT(C71,4)</f>
        <v>14.3</v>
      </c>
      <c r="C71" s="384" t="s">
        <v>269</v>
      </c>
      <c r="D71" s="133" t="s">
        <v>263</v>
      </c>
      <c r="E71" s="204" t="s">
        <v>586</v>
      </c>
      <c r="F71" s="119">
        <v>3</v>
      </c>
      <c r="G71" s="78">
        <v>1</v>
      </c>
      <c r="H71" s="78" t="s">
        <v>270</v>
      </c>
      <c r="I71" s="268" t="s">
        <v>589</v>
      </c>
      <c r="J71" s="148">
        <v>3</v>
      </c>
      <c r="K71" s="177" t="str">
        <f t="shared" si="5"/>
        <v>Mantenimiento del control</v>
      </c>
      <c r="L71" s="161">
        <f t="shared" ref="L71" si="8">+IF(K71="",231,IF(K71="Deficiencia de control mayor (diseño y ejecución)",240,IF(K71="Deficiencia de control (diseño o ejecución)",260,IF(K71="Oportunidad de mejora",280,300))))</f>
        <v>300</v>
      </c>
      <c r="M71" s="297">
        <v>5.0122999999999998</v>
      </c>
      <c r="N71" s="297">
        <f>+L71+M71</f>
        <v>305.01229999999998</v>
      </c>
    </row>
    <row r="72" spans="2:14" ht="14" x14ac:dyDescent="0.3">
      <c r="B72" s="146"/>
      <c r="C72" s="385"/>
      <c r="D72" s="134"/>
      <c r="E72" s="205"/>
      <c r="F72" s="120"/>
      <c r="G72" s="72">
        <v>2</v>
      </c>
      <c r="H72" s="72" t="s">
        <v>587</v>
      </c>
      <c r="I72" s="271"/>
      <c r="J72" s="149"/>
      <c r="K72" s="178"/>
      <c r="L72" s="161"/>
      <c r="M72" s="297"/>
      <c r="N72" s="297"/>
    </row>
    <row r="73" spans="2:14" ht="14" x14ac:dyDescent="0.3">
      <c r="B73" s="146"/>
      <c r="C73" s="385"/>
      <c r="D73" s="134"/>
      <c r="E73" s="205"/>
      <c r="F73" s="120"/>
      <c r="G73" s="72">
        <v>3</v>
      </c>
      <c r="H73" s="72" t="s">
        <v>588</v>
      </c>
      <c r="I73" s="271"/>
      <c r="J73" s="149"/>
      <c r="K73" s="178"/>
      <c r="L73" s="161"/>
      <c r="M73" s="297"/>
      <c r="N73" s="297"/>
    </row>
    <row r="74" spans="2:14" ht="14" x14ac:dyDescent="0.3">
      <c r="B74" s="146"/>
      <c r="C74" s="385"/>
      <c r="D74" s="134"/>
      <c r="E74" s="205"/>
      <c r="F74" s="120"/>
      <c r="G74" s="72">
        <v>4</v>
      </c>
      <c r="H74" s="72"/>
      <c r="I74" s="271"/>
      <c r="J74" s="149"/>
      <c r="K74" s="178"/>
      <c r="L74" s="161"/>
      <c r="M74" s="297"/>
      <c r="N74" s="297"/>
    </row>
    <row r="75" spans="2:14" ht="14" x14ac:dyDescent="0.3">
      <c r="B75" s="146"/>
      <c r="C75" s="385"/>
      <c r="D75" s="134"/>
      <c r="E75" s="205"/>
      <c r="F75" s="120"/>
      <c r="G75" s="72">
        <v>5</v>
      </c>
      <c r="H75" s="72"/>
      <c r="I75" s="271"/>
      <c r="J75" s="149"/>
      <c r="K75" s="178"/>
      <c r="L75" s="161"/>
      <c r="M75" s="297"/>
      <c r="N75" s="297"/>
    </row>
    <row r="76" spans="2:14" ht="14" x14ac:dyDescent="0.3">
      <c r="B76" s="146"/>
      <c r="C76" s="385"/>
      <c r="D76" s="134"/>
      <c r="E76" s="205"/>
      <c r="F76" s="120"/>
      <c r="G76" s="72">
        <v>6</v>
      </c>
      <c r="H76" s="72"/>
      <c r="I76" s="271"/>
      <c r="J76" s="149"/>
      <c r="K76" s="178"/>
      <c r="L76" s="161"/>
      <c r="M76" s="297"/>
      <c r="N76" s="297"/>
    </row>
    <row r="77" spans="2:14" ht="14" x14ac:dyDescent="0.3">
      <c r="B77" s="146"/>
      <c r="C77" s="385"/>
      <c r="D77" s="134"/>
      <c r="E77" s="205"/>
      <c r="F77" s="120"/>
      <c r="G77" s="72">
        <v>7</v>
      </c>
      <c r="H77" s="72"/>
      <c r="I77" s="271"/>
      <c r="J77" s="149"/>
      <c r="K77" s="178"/>
      <c r="L77" s="161"/>
      <c r="M77" s="297"/>
      <c r="N77" s="297"/>
    </row>
    <row r="78" spans="2:14" ht="14.5" thickBot="1" x14ac:dyDescent="0.35">
      <c r="B78" s="147"/>
      <c r="C78" s="386"/>
      <c r="D78" s="135"/>
      <c r="E78" s="206"/>
      <c r="F78" s="121"/>
      <c r="G78" s="77">
        <v>8</v>
      </c>
      <c r="H78" s="77"/>
      <c r="I78" s="272"/>
      <c r="J78" s="150"/>
      <c r="K78" s="179"/>
      <c r="L78" s="161"/>
      <c r="M78" s="297"/>
      <c r="N78" s="297"/>
    </row>
    <row r="79" spans="2:14" ht="14" x14ac:dyDescent="0.3">
      <c r="B79" s="145" t="str">
        <f>+LEFT(C79,4)</f>
        <v>14.4</v>
      </c>
      <c r="C79" s="387" t="s">
        <v>271</v>
      </c>
      <c r="D79" s="133" t="s">
        <v>263</v>
      </c>
      <c r="E79" s="119" t="s">
        <v>272</v>
      </c>
      <c r="F79" s="119">
        <v>3</v>
      </c>
      <c r="G79" s="78">
        <v>1</v>
      </c>
      <c r="H79" s="78" t="s">
        <v>273</v>
      </c>
      <c r="I79" s="361" t="s">
        <v>274</v>
      </c>
      <c r="J79" s="148">
        <v>3</v>
      </c>
      <c r="K79" s="177" t="str">
        <f t="shared" si="5"/>
        <v>Mantenimiento del control</v>
      </c>
      <c r="L79" s="161">
        <f t="shared" ref="L79" si="9">+IF(K79="",231,IF(K79="Deficiencia de control mayor (diseño y ejecución)",240,IF(K79="Deficiencia de control (diseño o ejecución)",260,IF(K79="Oportunidad de mejora",280,300))))</f>
        <v>300</v>
      </c>
      <c r="M79" s="297">
        <v>5.1235999999999997</v>
      </c>
      <c r="N79" s="297">
        <f>+L79+M79</f>
        <v>305.12360000000001</v>
      </c>
    </row>
    <row r="80" spans="2:14" ht="14" x14ac:dyDescent="0.3">
      <c r="B80" s="146"/>
      <c r="C80" s="388"/>
      <c r="D80" s="134"/>
      <c r="E80" s="120"/>
      <c r="F80" s="120"/>
      <c r="G80" s="72">
        <v>2</v>
      </c>
      <c r="H80" s="72" t="s">
        <v>275</v>
      </c>
      <c r="I80" s="269"/>
      <c r="J80" s="149"/>
      <c r="K80" s="178"/>
      <c r="L80" s="161"/>
      <c r="M80" s="297"/>
      <c r="N80" s="297"/>
    </row>
    <row r="81" spans="2:14" ht="14" x14ac:dyDescent="0.3">
      <c r="B81" s="146"/>
      <c r="C81" s="388"/>
      <c r="D81" s="134"/>
      <c r="E81" s="120"/>
      <c r="F81" s="120"/>
      <c r="G81" s="72">
        <v>3</v>
      </c>
      <c r="H81" s="72"/>
      <c r="I81" s="269"/>
      <c r="J81" s="149"/>
      <c r="K81" s="178"/>
      <c r="L81" s="161"/>
      <c r="M81" s="297"/>
      <c r="N81" s="297"/>
    </row>
    <row r="82" spans="2:14" ht="14" x14ac:dyDescent="0.3">
      <c r="B82" s="146"/>
      <c r="C82" s="388"/>
      <c r="D82" s="134"/>
      <c r="E82" s="120"/>
      <c r="F82" s="120"/>
      <c r="G82" s="72">
        <v>4</v>
      </c>
      <c r="H82" s="72"/>
      <c r="I82" s="269"/>
      <c r="J82" s="149"/>
      <c r="K82" s="178"/>
      <c r="L82" s="161"/>
      <c r="M82" s="297"/>
      <c r="N82" s="297"/>
    </row>
    <row r="83" spans="2:14" ht="14" x14ac:dyDescent="0.3">
      <c r="B83" s="146"/>
      <c r="C83" s="388"/>
      <c r="D83" s="134"/>
      <c r="E83" s="120"/>
      <c r="F83" s="120"/>
      <c r="G83" s="72">
        <v>5</v>
      </c>
      <c r="H83" s="72"/>
      <c r="I83" s="269"/>
      <c r="J83" s="149"/>
      <c r="K83" s="178"/>
      <c r="L83" s="161"/>
      <c r="M83" s="297"/>
      <c r="N83" s="297"/>
    </row>
    <row r="84" spans="2:14" ht="14" x14ac:dyDescent="0.3">
      <c r="B84" s="146"/>
      <c r="C84" s="388"/>
      <c r="D84" s="134"/>
      <c r="E84" s="120"/>
      <c r="F84" s="120"/>
      <c r="G84" s="72">
        <v>6</v>
      </c>
      <c r="H84" s="72"/>
      <c r="I84" s="269"/>
      <c r="J84" s="149"/>
      <c r="K84" s="178"/>
      <c r="L84" s="161"/>
      <c r="M84" s="297"/>
      <c r="N84" s="297"/>
    </row>
    <row r="85" spans="2:14" ht="14" x14ac:dyDescent="0.3">
      <c r="B85" s="146"/>
      <c r="C85" s="388"/>
      <c r="D85" s="134"/>
      <c r="E85" s="120"/>
      <c r="F85" s="120"/>
      <c r="G85" s="72">
        <v>7</v>
      </c>
      <c r="H85" s="72"/>
      <c r="I85" s="269"/>
      <c r="J85" s="149"/>
      <c r="K85" s="178"/>
      <c r="L85" s="161"/>
      <c r="M85" s="297"/>
      <c r="N85" s="297"/>
    </row>
    <row r="86" spans="2:14" ht="14.5" thickBot="1" x14ac:dyDescent="0.35">
      <c r="B86" s="147"/>
      <c r="C86" s="389"/>
      <c r="D86" s="135"/>
      <c r="E86" s="121"/>
      <c r="F86" s="121"/>
      <c r="G86" s="77">
        <v>8</v>
      </c>
      <c r="H86" s="77"/>
      <c r="I86" s="270"/>
      <c r="J86" s="150"/>
      <c r="K86" s="179"/>
      <c r="L86" s="161"/>
      <c r="M86" s="297"/>
      <c r="N86" s="297"/>
    </row>
    <row r="87" spans="2:14" ht="12.75" customHeight="1" x14ac:dyDescent="0.3">
      <c r="B87" s="364"/>
      <c r="C87" s="364" t="s">
        <v>276</v>
      </c>
      <c r="D87" s="375" t="s">
        <v>37</v>
      </c>
      <c r="E87" s="397" t="s">
        <v>5</v>
      </c>
      <c r="F87" s="378" t="s">
        <v>121</v>
      </c>
      <c r="G87" s="377" t="s">
        <v>7</v>
      </c>
      <c r="H87" s="377"/>
      <c r="I87" s="377"/>
      <c r="J87" s="378" t="s">
        <v>122</v>
      </c>
      <c r="K87" s="365" t="s">
        <v>38</v>
      </c>
      <c r="L87" s="295"/>
      <c r="M87" s="295"/>
      <c r="N87" s="295"/>
    </row>
    <row r="88" spans="2:14" ht="15" customHeight="1" x14ac:dyDescent="0.3">
      <c r="B88" s="363"/>
      <c r="C88" s="363"/>
      <c r="D88" s="375"/>
      <c r="E88" s="398"/>
      <c r="F88" s="378"/>
      <c r="G88" s="377"/>
      <c r="H88" s="377"/>
      <c r="I88" s="377"/>
      <c r="J88" s="378"/>
      <c r="K88" s="365"/>
      <c r="L88" s="295"/>
      <c r="M88" s="295"/>
      <c r="N88" s="295"/>
    </row>
    <row r="89" spans="2:14" ht="27.75" customHeight="1" x14ac:dyDescent="0.3">
      <c r="B89" s="363"/>
      <c r="C89" s="363"/>
      <c r="D89" s="375"/>
      <c r="E89" s="398"/>
      <c r="F89" s="378"/>
      <c r="G89" s="377" t="s">
        <v>10</v>
      </c>
      <c r="H89" s="376" t="s">
        <v>11</v>
      </c>
      <c r="I89" s="376" t="s">
        <v>12</v>
      </c>
      <c r="J89" s="378"/>
      <c r="K89" s="365"/>
      <c r="L89" s="295"/>
      <c r="M89" s="295"/>
      <c r="N89" s="295"/>
    </row>
    <row r="90" spans="2:14" ht="72" customHeight="1" thickBot="1" x14ac:dyDescent="0.35">
      <c r="B90" s="363"/>
      <c r="C90" s="363"/>
      <c r="D90" s="375"/>
      <c r="E90" s="399"/>
      <c r="F90" s="378"/>
      <c r="G90" s="377"/>
      <c r="H90" s="377"/>
      <c r="I90" s="377"/>
      <c r="J90" s="378"/>
      <c r="K90" s="366"/>
      <c r="L90" s="295"/>
      <c r="M90" s="295"/>
      <c r="N90" s="295"/>
    </row>
    <row r="91" spans="2:14" ht="22.5" customHeight="1" x14ac:dyDescent="0.3">
      <c r="B91" s="145" t="str">
        <f>+LEFT(C91,4)</f>
        <v>15.1</v>
      </c>
      <c r="C91" s="371" t="s">
        <v>277</v>
      </c>
      <c r="D91" s="133" t="s">
        <v>278</v>
      </c>
      <c r="E91" s="204" t="s">
        <v>272</v>
      </c>
      <c r="F91" s="119">
        <v>3</v>
      </c>
      <c r="G91" s="78">
        <v>1</v>
      </c>
      <c r="H91" s="111" t="s">
        <v>273</v>
      </c>
      <c r="I91" s="285" t="s">
        <v>274</v>
      </c>
      <c r="J91" s="148">
        <v>3</v>
      </c>
      <c r="K91" s="177" t="str">
        <f t="shared" ref="K91:K131" si="10">+IF(OR(ISBLANK(F91),ISBLANK(J91)),"",IF(OR(AND(F91=1,J91=1),AND(F91=1,J91=2),AND(F91=1,J91=3)),"Deficiencia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161">
        <f t="shared" ref="L91" si="11">+IF(K91="",231,IF(K91="Deficiencia de control mayor (diseño y ejecución)",240,IF(K91="Deficiencia de control (diseño o ejecución)",260,IF(K91="Oportunidad de mejora",280,300))))</f>
        <v>300</v>
      </c>
      <c r="M91" s="297">
        <v>5.2369000000000003</v>
      </c>
      <c r="N91" s="297">
        <f>+L91+M91</f>
        <v>305.23689999999999</v>
      </c>
    </row>
    <row r="92" spans="2:14" ht="22.5" customHeight="1" x14ac:dyDescent="0.3">
      <c r="B92" s="146"/>
      <c r="C92" s="371"/>
      <c r="D92" s="134"/>
      <c r="E92" s="205"/>
      <c r="F92" s="120"/>
      <c r="G92" s="72">
        <v>2</v>
      </c>
      <c r="H92" s="112" t="s">
        <v>275</v>
      </c>
      <c r="I92" s="286"/>
      <c r="J92" s="149"/>
      <c r="K92" s="178"/>
      <c r="L92" s="161"/>
      <c r="M92" s="297"/>
      <c r="N92" s="297"/>
    </row>
    <row r="93" spans="2:14" ht="22.5" customHeight="1" x14ac:dyDescent="0.3">
      <c r="B93" s="146"/>
      <c r="C93" s="371"/>
      <c r="D93" s="134"/>
      <c r="E93" s="205"/>
      <c r="F93" s="120"/>
      <c r="G93" s="72">
        <v>3</v>
      </c>
      <c r="H93" s="72" t="s">
        <v>590</v>
      </c>
      <c r="I93" s="286"/>
      <c r="J93" s="149"/>
      <c r="K93" s="178"/>
      <c r="L93" s="161"/>
      <c r="M93" s="297"/>
      <c r="N93" s="297"/>
    </row>
    <row r="94" spans="2:14" ht="22.5" customHeight="1" x14ac:dyDescent="0.3">
      <c r="B94" s="146"/>
      <c r="C94" s="371"/>
      <c r="D94" s="134"/>
      <c r="E94" s="205"/>
      <c r="F94" s="120"/>
      <c r="G94" s="72">
        <v>4</v>
      </c>
      <c r="H94" s="72"/>
      <c r="I94" s="286"/>
      <c r="J94" s="149"/>
      <c r="K94" s="178"/>
      <c r="L94" s="161"/>
      <c r="M94" s="297"/>
      <c r="N94" s="297"/>
    </row>
    <row r="95" spans="2:14" ht="22.5" customHeight="1" x14ac:dyDescent="0.3">
      <c r="B95" s="146"/>
      <c r="C95" s="371"/>
      <c r="D95" s="134"/>
      <c r="E95" s="205"/>
      <c r="F95" s="120"/>
      <c r="G95" s="72">
        <v>5</v>
      </c>
      <c r="H95" s="72"/>
      <c r="I95" s="286"/>
      <c r="J95" s="149"/>
      <c r="K95" s="178"/>
      <c r="L95" s="161"/>
      <c r="M95" s="297"/>
      <c r="N95" s="297"/>
    </row>
    <row r="96" spans="2:14" ht="22.5" customHeight="1" x14ac:dyDescent="0.3">
      <c r="B96" s="146"/>
      <c r="C96" s="371"/>
      <c r="D96" s="134"/>
      <c r="E96" s="205"/>
      <c r="F96" s="120"/>
      <c r="G96" s="72">
        <v>6</v>
      </c>
      <c r="H96" s="72"/>
      <c r="I96" s="286"/>
      <c r="J96" s="149"/>
      <c r="K96" s="178"/>
      <c r="L96" s="161"/>
      <c r="M96" s="297"/>
      <c r="N96" s="297"/>
    </row>
    <row r="97" spans="2:14" ht="22.5" customHeight="1" x14ac:dyDescent="0.3">
      <c r="B97" s="146"/>
      <c r="C97" s="371"/>
      <c r="D97" s="134"/>
      <c r="E97" s="205"/>
      <c r="F97" s="120"/>
      <c r="G97" s="72">
        <v>7</v>
      </c>
      <c r="H97" s="72"/>
      <c r="I97" s="286"/>
      <c r="J97" s="149"/>
      <c r="K97" s="178"/>
      <c r="L97" s="161"/>
      <c r="M97" s="297"/>
      <c r="N97" s="297"/>
    </row>
    <row r="98" spans="2:14" ht="22.5" customHeight="1" x14ac:dyDescent="0.3">
      <c r="B98" s="147"/>
      <c r="C98" s="372"/>
      <c r="D98" s="135"/>
      <c r="E98" s="206"/>
      <c r="F98" s="121"/>
      <c r="G98" s="77">
        <v>8</v>
      </c>
      <c r="H98" s="77"/>
      <c r="I98" s="287"/>
      <c r="J98" s="150"/>
      <c r="K98" s="179"/>
      <c r="L98" s="161"/>
      <c r="M98" s="297"/>
      <c r="N98" s="297"/>
    </row>
    <row r="99" spans="2:14" ht="26.25" customHeight="1" x14ac:dyDescent="0.3">
      <c r="B99" s="145" t="str">
        <f>+LEFT(C99,4)</f>
        <v>15.2</v>
      </c>
      <c r="C99" s="371" t="s">
        <v>279</v>
      </c>
      <c r="D99" s="133" t="s">
        <v>280</v>
      </c>
      <c r="E99" s="204" t="s">
        <v>591</v>
      </c>
      <c r="F99" s="119">
        <v>3</v>
      </c>
      <c r="G99" s="78">
        <v>1</v>
      </c>
      <c r="H99" s="111" t="s">
        <v>273</v>
      </c>
      <c r="I99" s="268" t="s">
        <v>274</v>
      </c>
      <c r="J99" s="148">
        <v>3</v>
      </c>
      <c r="K99" s="177" t="str">
        <f t="shared" si="10"/>
        <v>Mantenimiento del control</v>
      </c>
      <c r="L99" s="161">
        <f t="shared" ref="L99" si="12">+IF(K99="",231,IF(K99="Deficiencia de control mayor (diseño y ejecución)",240,IF(K99="Deficiencia de control (diseño o ejecución)",260,IF(K99="Oportunidad de mejora",280,300))))</f>
        <v>300</v>
      </c>
      <c r="M99" s="297">
        <v>5.3654000000000002</v>
      </c>
      <c r="N99" s="297">
        <f>+L99+M99</f>
        <v>305.36540000000002</v>
      </c>
    </row>
    <row r="100" spans="2:14" ht="26.25" customHeight="1" x14ac:dyDescent="0.3">
      <c r="B100" s="146"/>
      <c r="C100" s="371"/>
      <c r="D100" s="134"/>
      <c r="E100" s="205"/>
      <c r="F100" s="120"/>
      <c r="G100" s="72">
        <v>2</v>
      </c>
      <c r="H100" s="112" t="s">
        <v>592</v>
      </c>
      <c r="I100" s="271"/>
      <c r="J100" s="149"/>
      <c r="K100" s="178"/>
      <c r="L100" s="161"/>
      <c r="M100" s="297"/>
      <c r="N100" s="297"/>
    </row>
    <row r="101" spans="2:14" ht="26.25" customHeight="1" x14ac:dyDescent="0.3">
      <c r="B101" s="146"/>
      <c r="C101" s="371"/>
      <c r="D101" s="134"/>
      <c r="E101" s="205"/>
      <c r="F101" s="120"/>
      <c r="G101" s="72">
        <v>3</v>
      </c>
      <c r="H101" s="112" t="s">
        <v>281</v>
      </c>
      <c r="I101" s="271"/>
      <c r="J101" s="149"/>
      <c r="K101" s="178"/>
      <c r="L101" s="161"/>
      <c r="M101" s="297"/>
      <c r="N101" s="297"/>
    </row>
    <row r="102" spans="2:14" ht="26.25" customHeight="1" x14ac:dyDescent="0.3">
      <c r="B102" s="146"/>
      <c r="C102" s="371"/>
      <c r="D102" s="134"/>
      <c r="E102" s="205"/>
      <c r="F102" s="120"/>
      <c r="G102" s="72">
        <v>4</v>
      </c>
      <c r="H102" s="72"/>
      <c r="I102" s="271"/>
      <c r="J102" s="149"/>
      <c r="K102" s="178"/>
      <c r="L102" s="161"/>
      <c r="M102" s="297"/>
      <c r="N102" s="297"/>
    </row>
    <row r="103" spans="2:14" ht="26.25" customHeight="1" x14ac:dyDescent="0.3">
      <c r="B103" s="146"/>
      <c r="C103" s="371"/>
      <c r="D103" s="134"/>
      <c r="E103" s="205"/>
      <c r="F103" s="120"/>
      <c r="G103" s="72">
        <v>5</v>
      </c>
      <c r="H103" s="72"/>
      <c r="I103" s="271"/>
      <c r="J103" s="149"/>
      <c r="K103" s="178"/>
      <c r="L103" s="161"/>
      <c r="M103" s="297"/>
      <c r="N103" s="297"/>
    </row>
    <row r="104" spans="2:14" ht="26.25" customHeight="1" x14ac:dyDescent="0.3">
      <c r="B104" s="146"/>
      <c r="C104" s="371"/>
      <c r="D104" s="134"/>
      <c r="E104" s="205"/>
      <c r="F104" s="120"/>
      <c r="G104" s="72">
        <v>6</v>
      </c>
      <c r="H104" s="72"/>
      <c r="I104" s="271"/>
      <c r="J104" s="149"/>
      <c r="K104" s="178"/>
      <c r="L104" s="161"/>
      <c r="M104" s="297"/>
      <c r="N104" s="297"/>
    </row>
    <row r="105" spans="2:14" ht="26.25" customHeight="1" x14ac:dyDescent="0.3">
      <c r="B105" s="146"/>
      <c r="C105" s="371"/>
      <c r="D105" s="134"/>
      <c r="E105" s="205"/>
      <c r="F105" s="120"/>
      <c r="G105" s="72">
        <v>7</v>
      </c>
      <c r="H105" s="72"/>
      <c r="I105" s="271"/>
      <c r="J105" s="149"/>
      <c r="K105" s="178"/>
      <c r="L105" s="161"/>
      <c r="M105" s="297"/>
      <c r="N105" s="297"/>
    </row>
    <row r="106" spans="2:14" ht="26.25" customHeight="1" x14ac:dyDescent="0.3">
      <c r="B106" s="147"/>
      <c r="C106" s="371"/>
      <c r="D106" s="135"/>
      <c r="E106" s="206"/>
      <c r="F106" s="121"/>
      <c r="G106" s="77">
        <v>8</v>
      </c>
      <c r="H106" s="77"/>
      <c r="I106" s="272"/>
      <c r="J106" s="150"/>
      <c r="K106" s="179"/>
      <c r="L106" s="161"/>
      <c r="M106" s="297"/>
      <c r="N106" s="297"/>
    </row>
    <row r="107" spans="2:14" ht="14" x14ac:dyDescent="0.3">
      <c r="B107" s="145" t="str">
        <f>+LEFT(C107,4)</f>
        <v>15.3</v>
      </c>
      <c r="C107" s="370" t="s">
        <v>282</v>
      </c>
      <c r="D107" s="133" t="s">
        <v>283</v>
      </c>
      <c r="E107" s="204" t="s">
        <v>593</v>
      </c>
      <c r="F107" s="119">
        <v>3</v>
      </c>
      <c r="G107" s="78">
        <v>1</v>
      </c>
      <c r="H107" s="111" t="s">
        <v>284</v>
      </c>
      <c r="I107" s="285" t="s">
        <v>285</v>
      </c>
      <c r="J107" s="148">
        <v>3</v>
      </c>
      <c r="K107" s="177" t="str">
        <f t="shared" si="10"/>
        <v>Mantenimiento del control</v>
      </c>
      <c r="L107" s="161">
        <f t="shared" ref="L107" si="13">+IF(K107="",231,IF(K107="Deficiencia de control mayor (diseño y ejecución)",240,IF(K107="Deficiencia de control (diseño o ejecución)",260,IF(K107="Oportunidad de mejora",280,300))))</f>
        <v>300</v>
      </c>
      <c r="M107" s="297">
        <v>5.4562999999999997</v>
      </c>
      <c r="N107" s="297">
        <f>+L107+M107</f>
        <v>305.4563</v>
      </c>
    </row>
    <row r="108" spans="2:14" ht="14" x14ac:dyDescent="0.3">
      <c r="B108" s="146"/>
      <c r="C108" s="371"/>
      <c r="D108" s="134"/>
      <c r="E108" s="205"/>
      <c r="F108" s="120"/>
      <c r="G108" s="72">
        <v>2</v>
      </c>
      <c r="H108" s="112" t="s">
        <v>286</v>
      </c>
      <c r="I108" s="286"/>
      <c r="J108" s="149"/>
      <c r="K108" s="178"/>
      <c r="L108" s="161"/>
      <c r="M108" s="297"/>
      <c r="N108" s="297"/>
    </row>
    <row r="109" spans="2:14" ht="14" x14ac:dyDescent="0.3">
      <c r="B109" s="146"/>
      <c r="C109" s="371"/>
      <c r="D109" s="134"/>
      <c r="E109" s="205"/>
      <c r="F109" s="120"/>
      <c r="G109" s="72">
        <v>3</v>
      </c>
      <c r="H109" s="72"/>
      <c r="I109" s="286"/>
      <c r="J109" s="149"/>
      <c r="K109" s="178"/>
      <c r="L109" s="161"/>
      <c r="M109" s="297"/>
      <c r="N109" s="297"/>
    </row>
    <row r="110" spans="2:14" ht="14" x14ac:dyDescent="0.3">
      <c r="B110" s="146"/>
      <c r="C110" s="371"/>
      <c r="D110" s="134"/>
      <c r="E110" s="205"/>
      <c r="F110" s="120"/>
      <c r="G110" s="72">
        <v>4</v>
      </c>
      <c r="H110" s="72"/>
      <c r="I110" s="286"/>
      <c r="J110" s="149"/>
      <c r="K110" s="178"/>
      <c r="L110" s="161"/>
      <c r="M110" s="297"/>
      <c r="N110" s="297"/>
    </row>
    <row r="111" spans="2:14" ht="14" x14ac:dyDescent="0.3">
      <c r="B111" s="146"/>
      <c r="C111" s="371"/>
      <c r="D111" s="134"/>
      <c r="E111" s="205"/>
      <c r="F111" s="120"/>
      <c r="G111" s="72">
        <v>5</v>
      </c>
      <c r="H111" s="72"/>
      <c r="I111" s="286"/>
      <c r="J111" s="149"/>
      <c r="K111" s="178"/>
      <c r="L111" s="161"/>
      <c r="M111" s="297"/>
      <c r="N111" s="297"/>
    </row>
    <row r="112" spans="2:14" ht="14" x14ac:dyDescent="0.3">
      <c r="B112" s="146"/>
      <c r="C112" s="371"/>
      <c r="D112" s="134"/>
      <c r="E112" s="205"/>
      <c r="F112" s="120"/>
      <c r="G112" s="72">
        <v>6</v>
      </c>
      <c r="H112" s="72"/>
      <c r="I112" s="286"/>
      <c r="J112" s="149"/>
      <c r="K112" s="178"/>
      <c r="L112" s="161"/>
      <c r="M112" s="297"/>
      <c r="N112" s="297"/>
    </row>
    <row r="113" spans="2:14" ht="14" x14ac:dyDescent="0.3">
      <c r="B113" s="146"/>
      <c r="C113" s="371"/>
      <c r="D113" s="134"/>
      <c r="E113" s="205"/>
      <c r="F113" s="120"/>
      <c r="G113" s="72">
        <v>7</v>
      </c>
      <c r="H113" s="72"/>
      <c r="I113" s="286"/>
      <c r="J113" s="149"/>
      <c r="K113" s="178"/>
      <c r="L113" s="161"/>
      <c r="M113" s="297"/>
      <c r="N113" s="297"/>
    </row>
    <row r="114" spans="2:14" ht="14" x14ac:dyDescent="0.3">
      <c r="B114" s="147"/>
      <c r="C114" s="372"/>
      <c r="D114" s="135"/>
      <c r="E114" s="206"/>
      <c r="F114" s="121"/>
      <c r="G114" s="77">
        <v>8</v>
      </c>
      <c r="H114" s="77"/>
      <c r="I114" s="287"/>
      <c r="J114" s="150"/>
      <c r="K114" s="179"/>
      <c r="L114" s="161"/>
      <c r="M114" s="297"/>
      <c r="N114" s="297"/>
    </row>
    <row r="115" spans="2:14" ht="14" x14ac:dyDescent="0.3">
      <c r="B115" s="145" t="str">
        <f>+LEFT(C115,4)</f>
        <v>15.4</v>
      </c>
      <c r="C115" s="379" t="s">
        <v>287</v>
      </c>
      <c r="D115" s="133" t="s">
        <v>288</v>
      </c>
      <c r="E115" s="204" t="s">
        <v>289</v>
      </c>
      <c r="F115" s="119">
        <v>3</v>
      </c>
      <c r="G115" s="78">
        <v>1</v>
      </c>
      <c r="H115" s="111" t="s">
        <v>290</v>
      </c>
      <c r="I115" s="285" t="s">
        <v>291</v>
      </c>
      <c r="J115" s="148">
        <v>3</v>
      </c>
      <c r="K115" s="177" t="str">
        <f t="shared" si="10"/>
        <v>Mantenimiento del control</v>
      </c>
      <c r="L115" s="161">
        <f t="shared" ref="L115" si="14">+IF(K115="",231,IF(K115="Deficiencia de control mayor (diseño y ejecución)",240,IF(K115="Deficiencia de control (diseño o ejecución)",260,IF(K115="Oportunidad de mejora",280,300))))</f>
        <v>300</v>
      </c>
      <c r="M115" s="297">
        <v>5.5632000000000001</v>
      </c>
      <c r="N115" s="297">
        <f>+L115+M115</f>
        <v>305.56319999999999</v>
      </c>
    </row>
    <row r="116" spans="2:14" ht="14" x14ac:dyDescent="0.3">
      <c r="B116" s="146"/>
      <c r="C116" s="371"/>
      <c r="D116" s="134"/>
      <c r="E116" s="120"/>
      <c r="F116" s="120"/>
      <c r="G116" s="72">
        <v>2</v>
      </c>
      <c r="H116" s="112" t="s">
        <v>292</v>
      </c>
      <c r="I116" s="286"/>
      <c r="J116" s="149"/>
      <c r="K116" s="178"/>
      <c r="L116" s="161"/>
      <c r="M116" s="297"/>
      <c r="N116" s="297"/>
    </row>
    <row r="117" spans="2:14" ht="14" x14ac:dyDescent="0.3">
      <c r="B117" s="146"/>
      <c r="C117" s="371"/>
      <c r="D117" s="134"/>
      <c r="E117" s="120"/>
      <c r="F117" s="120"/>
      <c r="G117" s="72">
        <v>3</v>
      </c>
      <c r="H117" s="72"/>
      <c r="I117" s="286"/>
      <c r="J117" s="149"/>
      <c r="K117" s="178"/>
      <c r="L117" s="161"/>
      <c r="M117" s="297"/>
      <c r="N117" s="297"/>
    </row>
    <row r="118" spans="2:14" ht="14" x14ac:dyDescent="0.3">
      <c r="B118" s="146"/>
      <c r="C118" s="371"/>
      <c r="D118" s="134"/>
      <c r="E118" s="120"/>
      <c r="F118" s="120"/>
      <c r="G118" s="72">
        <v>4</v>
      </c>
      <c r="H118" s="72"/>
      <c r="I118" s="286"/>
      <c r="J118" s="149"/>
      <c r="K118" s="178"/>
      <c r="L118" s="161"/>
      <c r="M118" s="297"/>
      <c r="N118" s="297"/>
    </row>
    <row r="119" spans="2:14" ht="14" x14ac:dyDescent="0.3">
      <c r="B119" s="146"/>
      <c r="C119" s="371"/>
      <c r="D119" s="134"/>
      <c r="E119" s="120"/>
      <c r="F119" s="120"/>
      <c r="G119" s="72">
        <v>5</v>
      </c>
      <c r="H119" s="72"/>
      <c r="I119" s="286"/>
      <c r="J119" s="149"/>
      <c r="K119" s="178"/>
      <c r="L119" s="161"/>
      <c r="M119" s="297"/>
      <c r="N119" s="297"/>
    </row>
    <row r="120" spans="2:14" ht="14" x14ac:dyDescent="0.3">
      <c r="B120" s="146"/>
      <c r="C120" s="371"/>
      <c r="D120" s="134"/>
      <c r="E120" s="120"/>
      <c r="F120" s="120"/>
      <c r="G120" s="72">
        <v>6</v>
      </c>
      <c r="H120" s="72"/>
      <c r="I120" s="286"/>
      <c r="J120" s="149"/>
      <c r="K120" s="178"/>
      <c r="L120" s="161"/>
      <c r="M120" s="297"/>
      <c r="N120" s="297"/>
    </row>
    <row r="121" spans="2:14" ht="14" x14ac:dyDescent="0.3">
      <c r="B121" s="146"/>
      <c r="C121" s="371"/>
      <c r="D121" s="134"/>
      <c r="E121" s="120"/>
      <c r="F121" s="120"/>
      <c r="G121" s="72">
        <v>7</v>
      </c>
      <c r="H121" s="72"/>
      <c r="I121" s="286"/>
      <c r="J121" s="149"/>
      <c r="K121" s="178"/>
      <c r="L121" s="161"/>
      <c r="M121" s="297"/>
      <c r="N121" s="297"/>
    </row>
    <row r="122" spans="2:14" ht="14" x14ac:dyDescent="0.3">
      <c r="B122" s="147"/>
      <c r="C122" s="371"/>
      <c r="D122" s="135"/>
      <c r="E122" s="121"/>
      <c r="F122" s="121"/>
      <c r="G122" s="77">
        <v>8</v>
      </c>
      <c r="H122" s="77"/>
      <c r="I122" s="287"/>
      <c r="J122" s="150"/>
      <c r="K122" s="179"/>
      <c r="L122" s="161"/>
      <c r="M122" s="297"/>
      <c r="N122" s="297"/>
    </row>
    <row r="123" spans="2:14" ht="14" x14ac:dyDescent="0.3">
      <c r="B123" s="145" t="str">
        <f>+LEFT(C123,4)</f>
        <v>15.5</v>
      </c>
      <c r="C123" s="371" t="s">
        <v>293</v>
      </c>
      <c r="D123" s="133" t="s">
        <v>294</v>
      </c>
      <c r="E123" s="204" t="s">
        <v>289</v>
      </c>
      <c r="F123" s="119">
        <v>3</v>
      </c>
      <c r="G123" s="78">
        <v>1</v>
      </c>
      <c r="H123" s="78" t="s">
        <v>290</v>
      </c>
      <c r="I123" s="285" t="s">
        <v>291</v>
      </c>
      <c r="J123" s="148">
        <v>3</v>
      </c>
      <c r="K123" s="177" t="str">
        <f t="shared" si="10"/>
        <v>Mantenimiento del control</v>
      </c>
      <c r="L123" s="161">
        <f t="shared" ref="L123" si="15">+IF(K123="",231,IF(K123="Deficiencia de control mayor (diseño y ejecución)",240,IF(K123="Deficiencia de control (diseño o ejecución)",260,IF(K123="Oportunidad de mejora",280,300))))</f>
        <v>300</v>
      </c>
      <c r="M123" s="297">
        <v>5.6321000000000003</v>
      </c>
      <c r="N123" s="297">
        <f>+L123+M123</f>
        <v>305.63209999999998</v>
      </c>
    </row>
    <row r="124" spans="2:14" ht="14" x14ac:dyDescent="0.3">
      <c r="B124" s="146"/>
      <c r="C124" s="371"/>
      <c r="D124" s="134"/>
      <c r="E124" s="120"/>
      <c r="F124" s="120"/>
      <c r="G124" s="72">
        <v>2</v>
      </c>
      <c r="H124" s="72" t="s">
        <v>594</v>
      </c>
      <c r="I124" s="286"/>
      <c r="J124" s="149"/>
      <c r="K124" s="178"/>
      <c r="L124" s="161"/>
      <c r="M124" s="297"/>
      <c r="N124" s="297"/>
    </row>
    <row r="125" spans="2:14" ht="14" x14ac:dyDescent="0.3">
      <c r="B125" s="146"/>
      <c r="C125" s="371"/>
      <c r="D125" s="134"/>
      <c r="E125" s="120"/>
      <c r="F125" s="120"/>
      <c r="G125" s="72">
        <v>3</v>
      </c>
      <c r="H125" s="72" t="s">
        <v>595</v>
      </c>
      <c r="I125" s="286"/>
      <c r="J125" s="149"/>
      <c r="K125" s="178"/>
      <c r="L125" s="161"/>
      <c r="M125" s="297"/>
      <c r="N125" s="297"/>
    </row>
    <row r="126" spans="2:14" ht="14" x14ac:dyDescent="0.3">
      <c r="B126" s="146"/>
      <c r="C126" s="371"/>
      <c r="D126" s="134"/>
      <c r="E126" s="120"/>
      <c r="F126" s="120"/>
      <c r="G126" s="72">
        <v>4</v>
      </c>
      <c r="H126" s="72" t="s">
        <v>596</v>
      </c>
      <c r="I126" s="286"/>
      <c r="J126" s="149"/>
      <c r="K126" s="178"/>
      <c r="L126" s="161"/>
      <c r="M126" s="297"/>
      <c r="N126" s="297"/>
    </row>
    <row r="127" spans="2:14" ht="14" x14ac:dyDescent="0.3">
      <c r="B127" s="146"/>
      <c r="C127" s="371"/>
      <c r="D127" s="134"/>
      <c r="E127" s="120"/>
      <c r="F127" s="120"/>
      <c r="G127" s="72">
        <v>5</v>
      </c>
      <c r="H127" s="72"/>
      <c r="I127" s="286"/>
      <c r="J127" s="149"/>
      <c r="K127" s="178"/>
      <c r="L127" s="161"/>
      <c r="M127" s="297"/>
      <c r="N127" s="297"/>
    </row>
    <row r="128" spans="2:14" ht="12.75" customHeight="1" x14ac:dyDescent="0.3">
      <c r="B128" s="146"/>
      <c r="C128" s="371"/>
      <c r="D128" s="134"/>
      <c r="E128" s="120"/>
      <c r="F128" s="120"/>
      <c r="G128" s="72">
        <v>6</v>
      </c>
      <c r="H128" s="72"/>
      <c r="I128" s="286"/>
      <c r="J128" s="149"/>
      <c r="K128" s="178"/>
      <c r="L128" s="161"/>
      <c r="M128" s="297"/>
      <c r="N128" s="297"/>
    </row>
    <row r="129" spans="2:14" ht="12.75" customHeight="1" x14ac:dyDescent="0.3">
      <c r="B129" s="146"/>
      <c r="C129" s="371"/>
      <c r="D129" s="134"/>
      <c r="E129" s="120"/>
      <c r="F129" s="120"/>
      <c r="G129" s="72">
        <v>7</v>
      </c>
      <c r="H129" s="72"/>
      <c r="I129" s="286"/>
      <c r="J129" s="149"/>
      <c r="K129" s="178"/>
      <c r="L129" s="161"/>
      <c r="M129" s="297"/>
      <c r="N129" s="297"/>
    </row>
    <row r="130" spans="2:14" ht="12.75" customHeight="1" x14ac:dyDescent="0.3">
      <c r="B130" s="147"/>
      <c r="C130" s="371"/>
      <c r="D130" s="135"/>
      <c r="E130" s="121"/>
      <c r="F130" s="121"/>
      <c r="G130" s="77">
        <v>8</v>
      </c>
      <c r="H130" s="77"/>
      <c r="I130" s="287"/>
      <c r="J130" s="150"/>
      <c r="K130" s="179"/>
      <c r="L130" s="161"/>
      <c r="M130" s="297"/>
      <c r="N130" s="297"/>
    </row>
    <row r="131" spans="2:14" ht="16.5" customHeight="1" x14ac:dyDescent="0.3">
      <c r="B131" s="145" t="str">
        <f>+LEFT(C131,4)</f>
        <v>15.6</v>
      </c>
      <c r="C131" s="371" t="s">
        <v>295</v>
      </c>
      <c r="D131" s="381" t="s">
        <v>294</v>
      </c>
      <c r="E131" s="204" t="s">
        <v>289</v>
      </c>
      <c r="F131" s="119">
        <v>3</v>
      </c>
      <c r="G131" s="78">
        <v>1</v>
      </c>
      <c r="H131" s="111" t="s">
        <v>290</v>
      </c>
      <c r="I131" s="285" t="s">
        <v>291</v>
      </c>
      <c r="J131" s="148">
        <v>3</v>
      </c>
      <c r="K131" s="177" t="str">
        <f t="shared" si="10"/>
        <v>Mantenimiento del control</v>
      </c>
      <c r="L131" s="161">
        <f t="shared" ref="L131" si="16">+IF(K131="",231,IF(K131="Deficiencia de control mayor (diseño y ejecución)",240,IF(K131="Deficiencia de control (diseño o ejecución)",260,IF(K131="Oportunidad de mejora",280,300))))</f>
        <v>300</v>
      </c>
      <c r="M131" s="297">
        <v>5.7896000000000001</v>
      </c>
      <c r="N131" s="297">
        <f>+L131+M131</f>
        <v>305.78960000000001</v>
      </c>
    </row>
    <row r="132" spans="2:14" ht="14" x14ac:dyDescent="0.3">
      <c r="B132" s="146"/>
      <c r="C132" s="371"/>
      <c r="D132" s="382"/>
      <c r="E132" s="120"/>
      <c r="F132" s="120"/>
      <c r="G132" s="72">
        <v>2</v>
      </c>
      <c r="H132" s="72" t="s">
        <v>596</v>
      </c>
      <c r="I132" s="286"/>
      <c r="J132" s="149"/>
      <c r="K132" s="178"/>
      <c r="L132" s="161"/>
      <c r="M132" s="297"/>
      <c r="N132" s="297"/>
    </row>
    <row r="133" spans="2:14" ht="14" x14ac:dyDescent="0.3">
      <c r="B133" s="146"/>
      <c r="C133" s="371"/>
      <c r="D133" s="382"/>
      <c r="E133" s="120"/>
      <c r="F133" s="120"/>
      <c r="G133" s="72">
        <v>3</v>
      </c>
      <c r="H133" s="72"/>
      <c r="I133" s="286"/>
      <c r="J133" s="149"/>
      <c r="K133" s="178"/>
      <c r="L133" s="161"/>
      <c r="M133" s="297"/>
      <c r="N133" s="297"/>
    </row>
    <row r="134" spans="2:14" ht="14" x14ac:dyDescent="0.3">
      <c r="B134" s="146"/>
      <c r="C134" s="371"/>
      <c r="D134" s="382"/>
      <c r="E134" s="120"/>
      <c r="F134" s="120"/>
      <c r="G134" s="72">
        <v>4</v>
      </c>
      <c r="H134" s="72"/>
      <c r="I134" s="286"/>
      <c r="J134" s="149"/>
      <c r="K134" s="178"/>
      <c r="L134" s="161"/>
      <c r="M134" s="297"/>
      <c r="N134" s="297"/>
    </row>
    <row r="135" spans="2:14" ht="14" x14ac:dyDescent="0.3">
      <c r="B135" s="146"/>
      <c r="C135" s="371"/>
      <c r="D135" s="382"/>
      <c r="E135" s="120"/>
      <c r="F135" s="120"/>
      <c r="G135" s="72">
        <v>5</v>
      </c>
      <c r="H135" s="72"/>
      <c r="I135" s="286"/>
      <c r="J135" s="149"/>
      <c r="K135" s="178"/>
      <c r="L135" s="161"/>
      <c r="M135" s="297"/>
      <c r="N135" s="297"/>
    </row>
    <row r="136" spans="2:14" ht="14" x14ac:dyDescent="0.3">
      <c r="B136" s="146"/>
      <c r="C136" s="371"/>
      <c r="D136" s="382"/>
      <c r="E136" s="120"/>
      <c r="F136" s="120"/>
      <c r="G136" s="72">
        <v>6</v>
      </c>
      <c r="H136" s="72"/>
      <c r="I136" s="286"/>
      <c r="J136" s="149"/>
      <c r="K136" s="178"/>
      <c r="L136" s="161"/>
      <c r="M136" s="297"/>
      <c r="N136" s="297"/>
    </row>
    <row r="137" spans="2:14" ht="14" x14ac:dyDescent="0.3">
      <c r="B137" s="146"/>
      <c r="C137" s="371"/>
      <c r="D137" s="382"/>
      <c r="E137" s="120"/>
      <c r="F137" s="120"/>
      <c r="G137" s="72">
        <v>7</v>
      </c>
      <c r="H137" s="72"/>
      <c r="I137" s="286"/>
      <c r="J137" s="149"/>
      <c r="K137" s="178"/>
      <c r="L137" s="161"/>
      <c r="M137" s="297"/>
      <c r="N137" s="297"/>
    </row>
    <row r="138" spans="2:14" ht="14" x14ac:dyDescent="0.3">
      <c r="B138" s="147"/>
      <c r="C138" s="371"/>
      <c r="D138" s="383"/>
      <c r="E138" s="121"/>
      <c r="F138" s="121"/>
      <c r="G138" s="77">
        <v>8</v>
      </c>
      <c r="H138" s="77"/>
      <c r="I138" s="287"/>
      <c r="J138" s="150"/>
      <c r="K138" s="179"/>
      <c r="L138" s="161"/>
      <c r="M138" s="297"/>
      <c r="N138" s="297"/>
    </row>
  </sheetData>
  <sheetProtection password="D72A" sheet="1" objects="1" scenarios="1" formatCells="0" formatColumns="0" formatRows="0"/>
  <autoFilter ref="C1:C138" xr:uid="{00000000-0009-0000-0000-000005000000}"/>
  <mergeCells count="199">
    <mergeCell ref="I91:I98"/>
    <mergeCell ref="I99:I106"/>
    <mergeCell ref="I107:I114"/>
    <mergeCell ref="I115:I122"/>
    <mergeCell ref="I123:I130"/>
    <mergeCell ref="I131:I138"/>
    <mergeCell ref="H89:H90"/>
    <mergeCell ref="I19:I26"/>
    <mergeCell ref="I27:I34"/>
    <mergeCell ref="I35:I42"/>
    <mergeCell ref="I43:I50"/>
    <mergeCell ref="I55:I62"/>
    <mergeCell ref="I63:I70"/>
    <mergeCell ref="I71:I78"/>
    <mergeCell ref="I79:I86"/>
    <mergeCell ref="M131:M138"/>
    <mergeCell ref="N15:N18"/>
    <mergeCell ref="N19:N26"/>
    <mergeCell ref="N27:N34"/>
    <mergeCell ref="N35:N42"/>
    <mergeCell ref="N43:N50"/>
    <mergeCell ref="N51:N54"/>
    <mergeCell ref="N55:N62"/>
    <mergeCell ref="N63:N70"/>
    <mergeCell ref="N71:N78"/>
    <mergeCell ref="N79:N86"/>
    <mergeCell ref="N87:N90"/>
    <mergeCell ref="N91:N98"/>
    <mergeCell ref="N99:N106"/>
    <mergeCell ref="N107:N114"/>
    <mergeCell ref="N115:N122"/>
    <mergeCell ref="N123:N130"/>
    <mergeCell ref="N131:N138"/>
    <mergeCell ref="L79:L86"/>
    <mergeCell ref="L87:L90"/>
    <mergeCell ref="L91:L98"/>
    <mergeCell ref="L99:L106"/>
    <mergeCell ref="L107:L114"/>
    <mergeCell ref="L115:L122"/>
    <mergeCell ref="L123:L130"/>
    <mergeCell ref="L131:L138"/>
    <mergeCell ref="M15:M18"/>
    <mergeCell ref="M19:M26"/>
    <mergeCell ref="M27:M34"/>
    <mergeCell ref="M35:M42"/>
    <mergeCell ref="M43:M50"/>
    <mergeCell ref="M51:M54"/>
    <mergeCell ref="M55:M62"/>
    <mergeCell ref="M63:M70"/>
    <mergeCell ref="M71:M78"/>
    <mergeCell ref="M79:M86"/>
    <mergeCell ref="M87:M90"/>
    <mergeCell ref="M91:M98"/>
    <mergeCell ref="M99:M106"/>
    <mergeCell ref="M107:M114"/>
    <mergeCell ref="M115:M122"/>
    <mergeCell ref="M123:M130"/>
    <mergeCell ref="L15:L18"/>
    <mergeCell ref="L19:L26"/>
    <mergeCell ref="L27:L34"/>
    <mergeCell ref="L35:L42"/>
    <mergeCell ref="L43:L50"/>
    <mergeCell ref="L51:L54"/>
    <mergeCell ref="L55:L62"/>
    <mergeCell ref="L63:L70"/>
    <mergeCell ref="L71:L78"/>
    <mergeCell ref="A43:A44"/>
    <mergeCell ref="C87:C90"/>
    <mergeCell ref="E63:E70"/>
    <mergeCell ref="E79:E86"/>
    <mergeCell ref="F63:F70"/>
    <mergeCell ref="F79:F86"/>
    <mergeCell ref="F43:F50"/>
    <mergeCell ref="D43:D50"/>
    <mergeCell ref="D63:D70"/>
    <mergeCell ref="D79:D86"/>
    <mergeCell ref="C79:C86"/>
    <mergeCell ref="F55:F62"/>
    <mergeCell ref="D51:D54"/>
    <mergeCell ref="D87:D90"/>
    <mergeCell ref="C51:C54"/>
    <mergeCell ref="D55:D62"/>
    <mergeCell ref="E51:E54"/>
    <mergeCell ref="E87:E90"/>
    <mergeCell ref="F87:F90"/>
    <mergeCell ref="B79:B86"/>
    <mergeCell ref="B87:B90"/>
    <mergeCell ref="D131:D138"/>
    <mergeCell ref="C91:C98"/>
    <mergeCell ref="E91:E98"/>
    <mergeCell ref="F15:F18"/>
    <mergeCell ref="F19:F26"/>
    <mergeCell ref="F27:F34"/>
    <mergeCell ref="D19:D26"/>
    <mergeCell ref="D27:D34"/>
    <mergeCell ref="D15:D18"/>
    <mergeCell ref="C71:C78"/>
    <mergeCell ref="D71:D78"/>
    <mergeCell ref="E71:E78"/>
    <mergeCell ref="F71:F78"/>
    <mergeCell ref="E55:E62"/>
    <mergeCell ref="C63:C70"/>
    <mergeCell ref="C55:C62"/>
    <mergeCell ref="E15:E18"/>
    <mergeCell ref="C99:C106"/>
    <mergeCell ref="E99:E106"/>
    <mergeCell ref="C131:C138"/>
    <mergeCell ref="F131:F138"/>
    <mergeCell ref="F91:F98"/>
    <mergeCell ref="F99:F106"/>
    <mergeCell ref="E131:E138"/>
    <mergeCell ref="J131:J138"/>
    <mergeCell ref="I17:I18"/>
    <mergeCell ref="I53:I54"/>
    <mergeCell ref="I89:I90"/>
    <mergeCell ref="J15:J18"/>
    <mergeCell ref="J19:J26"/>
    <mergeCell ref="J27:J34"/>
    <mergeCell ref="J43:J50"/>
    <mergeCell ref="J51:J54"/>
    <mergeCell ref="J55:J62"/>
    <mergeCell ref="J63:J70"/>
    <mergeCell ref="J79:J86"/>
    <mergeCell ref="J87:J90"/>
    <mergeCell ref="J91:J98"/>
    <mergeCell ref="J99:J106"/>
    <mergeCell ref="J107:J114"/>
    <mergeCell ref="J115:J122"/>
    <mergeCell ref="J123:J130"/>
    <mergeCell ref="G51:I52"/>
    <mergeCell ref="G15:I16"/>
    <mergeCell ref="G87:I88"/>
    <mergeCell ref="G53:G54"/>
    <mergeCell ref="G89:G90"/>
    <mergeCell ref="J71:J78"/>
    <mergeCell ref="F123:F130"/>
    <mergeCell ref="F115:F122"/>
    <mergeCell ref="D91:D98"/>
    <mergeCell ref="D99:D106"/>
    <mergeCell ref="E123:E130"/>
    <mergeCell ref="F107:F114"/>
    <mergeCell ref="F51:F54"/>
    <mergeCell ref="C43:C50"/>
    <mergeCell ref="E43:E50"/>
    <mergeCell ref="C115:C122"/>
    <mergeCell ref="E115:E122"/>
    <mergeCell ref="C107:C114"/>
    <mergeCell ref="C123:C130"/>
    <mergeCell ref="E107:E114"/>
    <mergeCell ref="D107:D114"/>
    <mergeCell ref="D115:D122"/>
    <mergeCell ref="D123:D130"/>
    <mergeCell ref="K35:K42"/>
    <mergeCell ref="K43:K50"/>
    <mergeCell ref="K51:K54"/>
    <mergeCell ref="K55:K62"/>
    <mergeCell ref="K63:K70"/>
    <mergeCell ref="K15:K18"/>
    <mergeCell ref="C12:K12"/>
    <mergeCell ref="C13:K13"/>
    <mergeCell ref="K19:K26"/>
    <mergeCell ref="K27:K34"/>
    <mergeCell ref="C27:C34"/>
    <mergeCell ref="E27:E34"/>
    <mergeCell ref="G17:G18"/>
    <mergeCell ref="C15:C18"/>
    <mergeCell ref="C19:C26"/>
    <mergeCell ref="E19:E26"/>
    <mergeCell ref="C35:C42"/>
    <mergeCell ref="D35:D42"/>
    <mergeCell ref="E35:E42"/>
    <mergeCell ref="F35:F42"/>
    <mergeCell ref="J35:J42"/>
    <mergeCell ref="H17:H18"/>
    <mergeCell ref="H53:H54"/>
    <mergeCell ref="K107:K114"/>
    <mergeCell ref="K115:K122"/>
    <mergeCell ref="K123:K130"/>
    <mergeCell ref="K131:K138"/>
    <mergeCell ref="K71:K78"/>
    <mergeCell ref="K79:K86"/>
    <mergeCell ref="K87:K90"/>
    <mergeCell ref="K91:K98"/>
    <mergeCell ref="K99:K106"/>
    <mergeCell ref="B91:B98"/>
    <mergeCell ref="B99:B106"/>
    <mergeCell ref="B107:B114"/>
    <mergeCell ref="B115:B122"/>
    <mergeCell ref="B123:B130"/>
    <mergeCell ref="B131:B138"/>
    <mergeCell ref="B15:B18"/>
    <mergeCell ref="B19:B26"/>
    <mergeCell ref="B27:B34"/>
    <mergeCell ref="B35:B42"/>
    <mergeCell ref="B43:B50"/>
    <mergeCell ref="B51:B54"/>
    <mergeCell ref="B55:B62"/>
    <mergeCell ref="B63:B70"/>
    <mergeCell ref="B71:B78"/>
  </mergeCells>
  <dataValidations count="1">
    <dataValidation type="list" allowBlank="1" showInputMessage="1" showErrorMessage="1" sqref="J91:J138 J55:J86 F19:F50 J19:J50 F91:F138 F55:F86" xr:uid="{00000000-0002-0000-0500-000000000000}">
      <formula1>"1,2,3"</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62F13"/>
  </sheetPr>
  <dimension ref="B1:N134"/>
  <sheetViews>
    <sheetView showGridLines="0" topLeftCell="E18" workbookViewId="0">
      <selection activeCell="J20" sqref="J20:J27"/>
    </sheetView>
  </sheetViews>
  <sheetFormatPr defaultColWidth="3.1796875" defaultRowHeight="22.5" customHeight="1" x14ac:dyDescent="0.3"/>
  <cols>
    <col min="1" max="1" width="2.54296875" style="5" customWidth="1"/>
    <col min="2" max="2" width="4.453125" style="5" hidden="1" customWidth="1"/>
    <col min="3" max="4" width="42.54296875" style="5" customWidth="1"/>
    <col min="5" max="5" width="38" style="5" customWidth="1"/>
    <col min="6" max="6" width="7.453125" style="5" customWidth="1"/>
    <col min="7" max="7" width="3.54296875" style="5" bestFit="1" customWidth="1"/>
    <col min="8" max="8" width="29.26953125" style="5" customWidth="1"/>
    <col min="9" max="9" width="36.26953125" style="5" customWidth="1"/>
    <col min="10" max="10" width="7.453125" style="5" customWidth="1"/>
    <col min="11" max="11" width="22.54296875" style="5" customWidth="1"/>
    <col min="12" max="12" width="4" style="49" bestFit="1" customWidth="1"/>
    <col min="13" max="13" width="8.453125" style="49" bestFit="1" customWidth="1"/>
    <col min="14" max="14" width="9.54296875" style="51" customWidth="1"/>
    <col min="15" max="16363" width="3.1796875" style="5" customWidth="1"/>
    <col min="16364" max="16384" width="3.1796875" style="5"/>
  </cols>
  <sheetData>
    <row r="1" spans="3:11" ht="10" customHeight="1" x14ac:dyDescent="0.3"/>
    <row r="2" spans="3:11" ht="10" customHeight="1" x14ac:dyDescent="0.3"/>
    <row r="3" spans="3:11" ht="10" customHeight="1" x14ac:dyDescent="0.3"/>
    <row r="4" spans="3:11" ht="10" customHeight="1" x14ac:dyDescent="0.3"/>
    <row r="5" spans="3:11" ht="10" customHeight="1" x14ac:dyDescent="0.3"/>
    <row r="6" spans="3:11" ht="10" customHeight="1" x14ac:dyDescent="0.3"/>
    <row r="7" spans="3:11" ht="10" customHeight="1" x14ac:dyDescent="0.3"/>
    <row r="8" spans="3:11" ht="10" customHeight="1" x14ac:dyDescent="0.3"/>
    <row r="9" spans="3:11" ht="10" customHeight="1" x14ac:dyDescent="0.3"/>
    <row r="10" spans="3:11" ht="31.5" customHeight="1" x14ac:dyDescent="0.3"/>
    <row r="11" spans="3:11" ht="24.75" customHeight="1" x14ac:dyDescent="0.3"/>
    <row r="12" spans="3:11" ht="20.25" customHeight="1" x14ac:dyDescent="0.3"/>
    <row r="13" spans="3:11" ht="10" customHeight="1" x14ac:dyDescent="0.3"/>
    <row r="14" spans="3:11" ht="20.149999999999999" customHeight="1" x14ac:dyDescent="0.3">
      <c r="C14" s="409" t="s">
        <v>296</v>
      </c>
      <c r="D14" s="409"/>
      <c r="E14" s="409"/>
      <c r="F14" s="409"/>
      <c r="G14" s="409"/>
      <c r="H14" s="409"/>
      <c r="I14" s="409"/>
      <c r="J14" s="409"/>
      <c r="K14" s="409"/>
    </row>
    <row r="15" spans="3:11" ht="33.65" customHeight="1" x14ac:dyDescent="0.3">
      <c r="C15" s="227" t="s">
        <v>297</v>
      </c>
      <c r="D15" s="227"/>
      <c r="E15" s="227"/>
      <c r="F15" s="227"/>
      <c r="G15" s="227"/>
      <c r="H15" s="227"/>
      <c r="I15" s="227"/>
      <c r="J15" s="227"/>
      <c r="K15" s="227"/>
    </row>
    <row r="16" spans="3:11" ht="10" customHeight="1" x14ac:dyDescent="0.3">
      <c r="C16" s="6"/>
      <c r="D16" s="6"/>
      <c r="F16" s="7"/>
    </row>
    <row r="17" spans="2:14" ht="36.75" customHeight="1" x14ac:dyDescent="0.3">
      <c r="B17" s="404" t="s">
        <v>2</v>
      </c>
      <c r="C17" s="403" t="s">
        <v>298</v>
      </c>
      <c r="D17" s="410" t="s">
        <v>37</v>
      </c>
      <c r="E17" s="413" t="s">
        <v>5</v>
      </c>
      <c r="F17" s="412" t="s">
        <v>121</v>
      </c>
      <c r="G17" s="411" t="s">
        <v>7</v>
      </c>
      <c r="H17" s="411"/>
      <c r="I17" s="411"/>
      <c r="J17" s="412" t="s">
        <v>122</v>
      </c>
      <c r="K17" s="407" t="s">
        <v>38</v>
      </c>
      <c r="L17" s="296"/>
      <c r="M17" s="296"/>
      <c r="N17" s="424"/>
    </row>
    <row r="18" spans="2:14" ht="29.25" customHeight="1" x14ac:dyDescent="0.3">
      <c r="B18" s="404"/>
      <c r="C18" s="403"/>
      <c r="D18" s="410"/>
      <c r="E18" s="414"/>
      <c r="F18" s="412"/>
      <c r="G18" s="411" t="s">
        <v>10</v>
      </c>
      <c r="H18" s="410" t="s">
        <v>11</v>
      </c>
      <c r="I18" s="410" t="s">
        <v>299</v>
      </c>
      <c r="J18" s="412"/>
      <c r="K18" s="407"/>
      <c r="L18" s="296"/>
      <c r="M18" s="296"/>
      <c r="N18" s="424"/>
    </row>
    <row r="19" spans="2:14" ht="103.5" customHeight="1" x14ac:dyDescent="0.3">
      <c r="B19" s="404"/>
      <c r="C19" s="403"/>
      <c r="D19" s="410"/>
      <c r="E19" s="415"/>
      <c r="F19" s="412"/>
      <c r="G19" s="411"/>
      <c r="H19" s="411"/>
      <c r="I19" s="411"/>
      <c r="J19" s="412"/>
      <c r="K19" s="408"/>
      <c r="L19" s="296"/>
      <c r="M19" s="296"/>
      <c r="N19" s="424"/>
    </row>
    <row r="20" spans="2:14" ht="16.5" customHeight="1" x14ac:dyDescent="0.3">
      <c r="B20" s="145" t="str">
        <f>+LEFT(C20,4)</f>
        <v>16.1</v>
      </c>
      <c r="C20" s="326" t="s">
        <v>300</v>
      </c>
      <c r="D20" s="133" t="s">
        <v>301</v>
      </c>
      <c r="E20" s="116" t="s">
        <v>111</v>
      </c>
      <c r="F20" s="116">
        <v>3</v>
      </c>
      <c r="G20" s="78">
        <v>1</v>
      </c>
      <c r="H20" s="106" t="s">
        <v>112</v>
      </c>
      <c r="I20" s="194" t="s">
        <v>113</v>
      </c>
      <c r="J20" s="148">
        <v>3</v>
      </c>
      <c r="K20" s="177" t="str">
        <f t="shared" ref="K20" si="0">+IF(OR(ISBLANK(F20),ISBLANK(J20)),"",IF(OR(AND(F20=1,J20=1),AND(F20=1,J20=2),AND(F20=1,J20=3)),"Deficiencia de control mayor (diseño y ejecución)",IF(OR(AND(F20=2,J20=2),AND(F20=3,J20=1),AND(F20=3,J20=2),AND(F20=2,J20=1)),"Deficiencia de control (diseño o ejecución)",IF(AND(F20=2,J20=3),"Oportunidad de mejora","Mantenimiento del control"))))</f>
        <v>Mantenimiento del control</v>
      </c>
      <c r="L20" s="161">
        <f>+IF(K20="",312,IF(K20="Deficiencia de control mayor (diseño y ejecución)",320,IF(K20="Deficiencia de control (diseño o ejecución)",340,IF(K20="Oportunidad de mejora",360,380))))</f>
        <v>380</v>
      </c>
      <c r="M20" s="297">
        <v>5.8745000000000003</v>
      </c>
      <c r="N20" s="425">
        <f>+L20+M20</f>
        <v>385.87450000000001</v>
      </c>
    </row>
    <row r="21" spans="2:14" ht="14" x14ac:dyDescent="0.3">
      <c r="B21" s="146"/>
      <c r="C21" s="131"/>
      <c r="D21" s="134"/>
      <c r="E21" s="117"/>
      <c r="F21" s="117"/>
      <c r="G21" s="72">
        <v>2</v>
      </c>
      <c r="H21" s="91" t="s">
        <v>597</v>
      </c>
      <c r="I21" s="195"/>
      <c r="J21" s="149"/>
      <c r="K21" s="178"/>
      <c r="L21" s="161"/>
      <c r="M21" s="297"/>
      <c r="N21" s="425"/>
    </row>
    <row r="22" spans="2:14" ht="14" x14ac:dyDescent="0.3">
      <c r="B22" s="146"/>
      <c r="C22" s="131"/>
      <c r="D22" s="134"/>
      <c r="E22" s="117"/>
      <c r="F22" s="117"/>
      <c r="G22" s="72">
        <v>3</v>
      </c>
      <c r="H22" s="91"/>
      <c r="I22" s="195"/>
      <c r="J22" s="149"/>
      <c r="K22" s="178"/>
      <c r="L22" s="161"/>
      <c r="M22" s="297"/>
      <c r="N22" s="425"/>
    </row>
    <row r="23" spans="2:14" ht="14" x14ac:dyDescent="0.3">
      <c r="B23" s="146"/>
      <c r="C23" s="131"/>
      <c r="D23" s="134"/>
      <c r="E23" s="117"/>
      <c r="F23" s="117"/>
      <c r="G23" s="72">
        <v>4</v>
      </c>
      <c r="H23" s="91"/>
      <c r="I23" s="195"/>
      <c r="J23" s="149"/>
      <c r="K23" s="178"/>
      <c r="L23" s="161"/>
      <c r="M23" s="297"/>
      <c r="N23" s="425"/>
    </row>
    <row r="24" spans="2:14" ht="14" x14ac:dyDescent="0.3">
      <c r="B24" s="146"/>
      <c r="C24" s="131"/>
      <c r="D24" s="134"/>
      <c r="E24" s="117"/>
      <c r="F24" s="117"/>
      <c r="G24" s="72">
        <v>5</v>
      </c>
      <c r="H24" s="91"/>
      <c r="I24" s="195"/>
      <c r="J24" s="149"/>
      <c r="K24" s="178"/>
      <c r="L24" s="161"/>
      <c r="M24" s="297"/>
      <c r="N24" s="425"/>
    </row>
    <row r="25" spans="2:14" ht="14" x14ac:dyDescent="0.3">
      <c r="B25" s="146"/>
      <c r="C25" s="131"/>
      <c r="D25" s="134"/>
      <c r="E25" s="117"/>
      <c r="F25" s="117"/>
      <c r="G25" s="72">
        <v>6</v>
      </c>
      <c r="H25" s="91"/>
      <c r="I25" s="195"/>
      <c r="J25" s="149"/>
      <c r="K25" s="178"/>
      <c r="L25" s="161"/>
      <c r="M25" s="297"/>
      <c r="N25" s="425"/>
    </row>
    <row r="26" spans="2:14" ht="14" x14ac:dyDescent="0.3">
      <c r="B26" s="146"/>
      <c r="C26" s="131"/>
      <c r="D26" s="134"/>
      <c r="E26" s="117"/>
      <c r="F26" s="117"/>
      <c r="G26" s="72">
        <v>7</v>
      </c>
      <c r="H26" s="91"/>
      <c r="I26" s="195"/>
      <c r="J26" s="149"/>
      <c r="K26" s="178"/>
      <c r="L26" s="161"/>
      <c r="M26" s="297"/>
      <c r="N26" s="425"/>
    </row>
    <row r="27" spans="2:14" ht="14" x14ac:dyDescent="0.3">
      <c r="B27" s="147"/>
      <c r="C27" s="132"/>
      <c r="D27" s="135"/>
      <c r="E27" s="118"/>
      <c r="F27" s="118"/>
      <c r="G27" s="77">
        <v>8</v>
      </c>
      <c r="H27" s="92"/>
      <c r="I27" s="196"/>
      <c r="J27" s="150"/>
      <c r="K27" s="179"/>
      <c r="L27" s="161"/>
      <c r="M27" s="297"/>
      <c r="N27" s="425"/>
    </row>
    <row r="28" spans="2:14" ht="16.5" customHeight="1" x14ac:dyDescent="0.3">
      <c r="B28" s="145" t="str">
        <f>+LEFT(C28,4)</f>
        <v>16.2</v>
      </c>
      <c r="C28" s="130" t="s">
        <v>302</v>
      </c>
      <c r="D28" s="133" t="s">
        <v>301</v>
      </c>
      <c r="E28" s="119" t="s">
        <v>303</v>
      </c>
      <c r="F28" s="119">
        <v>3</v>
      </c>
      <c r="G28" s="78">
        <v>1</v>
      </c>
      <c r="H28" s="111" t="s">
        <v>598</v>
      </c>
      <c r="I28" s="285" t="s">
        <v>600</v>
      </c>
      <c r="J28" s="148">
        <v>3</v>
      </c>
      <c r="K28" s="177" t="str">
        <f t="shared" ref="K28:K52" si="1">+IF(OR(ISBLANK(F28),ISBLANK(J28)),"",IF(OR(AND(F28=1,J28=1),AND(F28=1,J28=2),AND(F28=1,J28=3)),"Deficiencia de control mayor (diseño y ejecución)",IF(OR(AND(F28=2,J28=2),AND(F28=3,J28=1),AND(F28=3,J28=2),AND(F28=2,J28=1)),"Deficiencia de control (diseño o ejecución)",IF(AND(F28=2,J28=3),"Oportunidad de mejora","Mantenimiento del control"))))</f>
        <v>Mantenimiento del control</v>
      </c>
      <c r="L28" s="161">
        <f t="shared" ref="L28" si="2">+IF(K28="",312,IF(K28="Deficiencia de control mayor (diseño y ejecución)",320,IF(K28="Deficiencia de control (diseño o ejecución)",340,IF(K28="Oportunidad de mejora",360,380))))</f>
        <v>380</v>
      </c>
      <c r="M28" s="297">
        <v>5.9653999999999998</v>
      </c>
      <c r="N28" s="425">
        <f>+L28+M28</f>
        <v>385.96539999999999</v>
      </c>
    </row>
    <row r="29" spans="2:14" ht="14" x14ac:dyDescent="0.3">
      <c r="B29" s="146"/>
      <c r="C29" s="131"/>
      <c r="D29" s="134"/>
      <c r="E29" s="120"/>
      <c r="F29" s="120"/>
      <c r="G29" s="72">
        <v>2</v>
      </c>
      <c r="H29" s="72" t="s">
        <v>599</v>
      </c>
      <c r="I29" s="286"/>
      <c r="J29" s="149"/>
      <c r="K29" s="178"/>
      <c r="L29" s="161"/>
      <c r="M29" s="297"/>
      <c r="N29" s="425"/>
    </row>
    <row r="30" spans="2:14" ht="14" x14ac:dyDescent="0.3">
      <c r="B30" s="146"/>
      <c r="C30" s="131"/>
      <c r="D30" s="134"/>
      <c r="E30" s="120"/>
      <c r="F30" s="120"/>
      <c r="G30" s="72">
        <v>3</v>
      </c>
      <c r="H30" s="72"/>
      <c r="I30" s="286"/>
      <c r="J30" s="149"/>
      <c r="K30" s="178"/>
      <c r="L30" s="161"/>
      <c r="M30" s="297"/>
      <c r="N30" s="425"/>
    </row>
    <row r="31" spans="2:14" ht="14" x14ac:dyDescent="0.3">
      <c r="B31" s="146"/>
      <c r="C31" s="131"/>
      <c r="D31" s="134"/>
      <c r="E31" s="120"/>
      <c r="F31" s="120"/>
      <c r="G31" s="72">
        <v>4</v>
      </c>
      <c r="H31" s="72"/>
      <c r="I31" s="286"/>
      <c r="J31" s="149"/>
      <c r="K31" s="178"/>
      <c r="L31" s="161"/>
      <c r="M31" s="297"/>
      <c r="N31" s="425"/>
    </row>
    <row r="32" spans="2:14" ht="14" x14ac:dyDescent="0.3">
      <c r="B32" s="146"/>
      <c r="C32" s="131"/>
      <c r="D32" s="134"/>
      <c r="E32" s="120"/>
      <c r="F32" s="120"/>
      <c r="G32" s="72">
        <v>5</v>
      </c>
      <c r="H32" s="72"/>
      <c r="I32" s="286"/>
      <c r="J32" s="149"/>
      <c r="K32" s="178"/>
      <c r="L32" s="161"/>
      <c r="M32" s="297"/>
      <c r="N32" s="425"/>
    </row>
    <row r="33" spans="2:14" ht="14" x14ac:dyDescent="0.3">
      <c r="B33" s="146"/>
      <c r="C33" s="131"/>
      <c r="D33" s="134"/>
      <c r="E33" s="120"/>
      <c r="F33" s="120"/>
      <c r="G33" s="72">
        <v>6</v>
      </c>
      <c r="H33" s="72"/>
      <c r="I33" s="286"/>
      <c r="J33" s="149"/>
      <c r="K33" s="178"/>
      <c r="L33" s="161"/>
      <c r="M33" s="297"/>
      <c r="N33" s="425"/>
    </row>
    <row r="34" spans="2:14" ht="14" x14ac:dyDescent="0.3">
      <c r="B34" s="146"/>
      <c r="C34" s="131"/>
      <c r="D34" s="134"/>
      <c r="E34" s="120"/>
      <c r="F34" s="120"/>
      <c r="G34" s="72">
        <v>7</v>
      </c>
      <c r="H34" s="72"/>
      <c r="I34" s="286"/>
      <c r="J34" s="149"/>
      <c r="K34" s="178"/>
      <c r="L34" s="161"/>
      <c r="M34" s="297"/>
      <c r="N34" s="425"/>
    </row>
    <row r="35" spans="2:14" ht="14" x14ac:dyDescent="0.3">
      <c r="B35" s="147"/>
      <c r="C35" s="132"/>
      <c r="D35" s="135"/>
      <c r="E35" s="121"/>
      <c r="F35" s="121"/>
      <c r="G35" s="77">
        <v>8</v>
      </c>
      <c r="H35" s="77"/>
      <c r="I35" s="287"/>
      <c r="J35" s="150"/>
      <c r="K35" s="179"/>
      <c r="L35" s="161"/>
      <c r="M35" s="297"/>
      <c r="N35" s="425"/>
    </row>
    <row r="36" spans="2:14" ht="22.5" customHeight="1" x14ac:dyDescent="0.3">
      <c r="B36" s="145" t="str">
        <f>+LEFT(C36,4)</f>
        <v>16.3</v>
      </c>
      <c r="C36" s="130" t="s">
        <v>304</v>
      </c>
      <c r="D36" s="133" t="s">
        <v>305</v>
      </c>
      <c r="E36" s="204" t="s">
        <v>306</v>
      </c>
      <c r="F36" s="119">
        <v>3</v>
      </c>
      <c r="G36" s="78">
        <v>1</v>
      </c>
      <c r="H36" s="111" t="s">
        <v>307</v>
      </c>
      <c r="I36" s="427" t="s">
        <v>602</v>
      </c>
      <c r="J36" s="148">
        <v>3</v>
      </c>
      <c r="K36" s="177" t="str">
        <f t="shared" si="1"/>
        <v>Mantenimiento del control</v>
      </c>
      <c r="L36" s="161">
        <f t="shared" ref="L36" si="3">+IF(K36="",312,IF(K36="Deficiencia de control mayor (diseño y ejecución)",320,IF(K36="Deficiencia de control (diseño o ejecución)",340,IF(K36="Oportunidad de mejora",360,380))))</f>
        <v>380</v>
      </c>
      <c r="M36" s="297">
        <v>6.0122999999999998</v>
      </c>
      <c r="N36" s="425">
        <f>+L36+M36</f>
        <v>386.01229999999998</v>
      </c>
    </row>
    <row r="37" spans="2:14" ht="22.5" customHeight="1" x14ac:dyDescent="0.3">
      <c r="B37" s="146"/>
      <c r="C37" s="131"/>
      <c r="D37" s="134"/>
      <c r="E37" s="120"/>
      <c r="F37" s="120"/>
      <c r="G37" s="72">
        <v>2</v>
      </c>
      <c r="H37" s="112" t="s">
        <v>601</v>
      </c>
      <c r="I37" s="428"/>
      <c r="J37" s="149"/>
      <c r="K37" s="178"/>
      <c r="L37" s="161"/>
      <c r="M37" s="297"/>
      <c r="N37" s="425"/>
    </row>
    <row r="38" spans="2:14" ht="22.5" customHeight="1" x14ac:dyDescent="0.3">
      <c r="B38" s="146"/>
      <c r="C38" s="131"/>
      <c r="D38" s="134"/>
      <c r="E38" s="120"/>
      <c r="F38" s="120"/>
      <c r="G38" s="72">
        <v>3</v>
      </c>
      <c r="H38" s="72"/>
      <c r="I38" s="428"/>
      <c r="J38" s="149"/>
      <c r="K38" s="178"/>
      <c r="L38" s="161"/>
      <c r="M38" s="297"/>
      <c r="N38" s="425"/>
    </row>
    <row r="39" spans="2:14" ht="22.5" customHeight="1" x14ac:dyDescent="0.3">
      <c r="B39" s="146"/>
      <c r="C39" s="131"/>
      <c r="D39" s="134"/>
      <c r="E39" s="120"/>
      <c r="F39" s="120"/>
      <c r="G39" s="72">
        <v>4</v>
      </c>
      <c r="H39" s="72"/>
      <c r="I39" s="428"/>
      <c r="J39" s="149"/>
      <c r="K39" s="178"/>
      <c r="L39" s="161"/>
      <c r="M39" s="297"/>
      <c r="N39" s="425"/>
    </row>
    <row r="40" spans="2:14" ht="22.5" customHeight="1" x14ac:dyDescent="0.3">
      <c r="B40" s="146"/>
      <c r="C40" s="131"/>
      <c r="D40" s="134"/>
      <c r="E40" s="120"/>
      <c r="F40" s="120"/>
      <c r="G40" s="72">
        <v>5</v>
      </c>
      <c r="H40" s="72"/>
      <c r="I40" s="428"/>
      <c r="J40" s="149"/>
      <c r="K40" s="178"/>
      <c r="L40" s="161"/>
      <c r="M40" s="297"/>
      <c r="N40" s="425"/>
    </row>
    <row r="41" spans="2:14" ht="22.5" customHeight="1" x14ac:dyDescent="0.3">
      <c r="B41" s="146"/>
      <c r="C41" s="131"/>
      <c r="D41" s="134"/>
      <c r="E41" s="120"/>
      <c r="F41" s="120"/>
      <c r="G41" s="72">
        <v>6</v>
      </c>
      <c r="H41" s="72"/>
      <c r="I41" s="428"/>
      <c r="J41" s="149"/>
      <c r="K41" s="178"/>
      <c r="L41" s="161"/>
      <c r="M41" s="297"/>
      <c r="N41" s="425"/>
    </row>
    <row r="42" spans="2:14" ht="22.5" customHeight="1" x14ac:dyDescent="0.3">
      <c r="B42" s="146"/>
      <c r="C42" s="131"/>
      <c r="D42" s="134"/>
      <c r="E42" s="120"/>
      <c r="F42" s="120"/>
      <c r="G42" s="72">
        <v>7</v>
      </c>
      <c r="H42" s="72"/>
      <c r="I42" s="428"/>
      <c r="J42" s="149"/>
      <c r="K42" s="178"/>
      <c r="L42" s="161"/>
      <c r="M42" s="297"/>
      <c r="N42" s="425"/>
    </row>
    <row r="43" spans="2:14" ht="22.5" customHeight="1" x14ac:dyDescent="0.3">
      <c r="B43" s="147"/>
      <c r="C43" s="132"/>
      <c r="D43" s="135"/>
      <c r="E43" s="121"/>
      <c r="F43" s="121"/>
      <c r="G43" s="77">
        <v>8</v>
      </c>
      <c r="H43" s="77"/>
      <c r="I43" s="429"/>
      <c r="J43" s="150"/>
      <c r="K43" s="179"/>
      <c r="L43" s="161"/>
      <c r="M43" s="297"/>
      <c r="N43" s="425"/>
    </row>
    <row r="44" spans="2:14" ht="22.5" customHeight="1" x14ac:dyDescent="0.3">
      <c r="B44" s="145" t="str">
        <f>+LEFT(C44,4)</f>
        <v>16.4</v>
      </c>
      <c r="C44" s="130" t="s">
        <v>308</v>
      </c>
      <c r="D44" s="133" t="s">
        <v>309</v>
      </c>
      <c r="E44" s="119" t="s">
        <v>310</v>
      </c>
      <c r="F44" s="119">
        <v>3</v>
      </c>
      <c r="G44" s="78">
        <v>1</v>
      </c>
      <c r="H44" s="78" t="s">
        <v>311</v>
      </c>
      <c r="I44" s="268" t="s">
        <v>312</v>
      </c>
      <c r="J44" s="148">
        <v>3</v>
      </c>
      <c r="K44" s="177" t="str">
        <f t="shared" si="1"/>
        <v>Mantenimiento del control</v>
      </c>
      <c r="L44" s="161">
        <f t="shared" ref="L44" si="4">+IF(K44="",312,IF(K44="Deficiencia de control mayor (diseño y ejecución)",320,IF(K44="Deficiencia de control (diseño o ejecución)",340,IF(K44="Oportunidad de mejora",360,380))))</f>
        <v>380</v>
      </c>
      <c r="M44" s="297">
        <v>6.1235999999999997</v>
      </c>
      <c r="N44" s="425">
        <f>+L44+M44</f>
        <v>386.12360000000001</v>
      </c>
    </row>
    <row r="45" spans="2:14" ht="22.5" customHeight="1" x14ac:dyDescent="0.3">
      <c r="B45" s="146"/>
      <c r="C45" s="131"/>
      <c r="D45" s="134"/>
      <c r="E45" s="120"/>
      <c r="F45" s="120"/>
      <c r="G45" s="72">
        <v>2</v>
      </c>
      <c r="H45" s="72" t="s">
        <v>313</v>
      </c>
      <c r="I45" s="271"/>
      <c r="J45" s="149"/>
      <c r="K45" s="178"/>
      <c r="L45" s="161"/>
      <c r="M45" s="297"/>
      <c r="N45" s="425"/>
    </row>
    <row r="46" spans="2:14" ht="22.5" customHeight="1" x14ac:dyDescent="0.3">
      <c r="B46" s="146"/>
      <c r="C46" s="131"/>
      <c r="D46" s="134"/>
      <c r="E46" s="120"/>
      <c r="F46" s="120"/>
      <c r="G46" s="72">
        <v>3</v>
      </c>
      <c r="H46" s="72" t="s">
        <v>314</v>
      </c>
      <c r="I46" s="271"/>
      <c r="J46" s="149"/>
      <c r="K46" s="178"/>
      <c r="L46" s="161"/>
      <c r="M46" s="297"/>
      <c r="N46" s="425"/>
    </row>
    <row r="47" spans="2:14" ht="22.5" customHeight="1" x14ac:dyDescent="0.3">
      <c r="B47" s="146"/>
      <c r="C47" s="131"/>
      <c r="D47" s="134"/>
      <c r="E47" s="120"/>
      <c r="F47" s="120"/>
      <c r="G47" s="72">
        <v>4</v>
      </c>
      <c r="H47" s="72"/>
      <c r="I47" s="271"/>
      <c r="J47" s="149"/>
      <c r="K47" s="178"/>
      <c r="L47" s="161"/>
      <c r="M47" s="297"/>
      <c r="N47" s="425"/>
    </row>
    <row r="48" spans="2:14" ht="22.5" customHeight="1" x14ac:dyDescent="0.3">
      <c r="B48" s="146"/>
      <c r="C48" s="131"/>
      <c r="D48" s="134"/>
      <c r="E48" s="120"/>
      <c r="F48" s="120"/>
      <c r="G48" s="72">
        <v>5</v>
      </c>
      <c r="H48" s="72"/>
      <c r="I48" s="271"/>
      <c r="J48" s="149"/>
      <c r="K48" s="178"/>
      <c r="L48" s="161"/>
      <c r="M48" s="297"/>
      <c r="N48" s="425"/>
    </row>
    <row r="49" spans="2:14" ht="22.5" customHeight="1" x14ac:dyDescent="0.3">
      <c r="B49" s="146"/>
      <c r="C49" s="131"/>
      <c r="D49" s="134"/>
      <c r="E49" s="120"/>
      <c r="F49" s="120"/>
      <c r="G49" s="72">
        <v>6</v>
      </c>
      <c r="H49" s="72"/>
      <c r="I49" s="271"/>
      <c r="J49" s="149"/>
      <c r="K49" s="178"/>
      <c r="L49" s="161"/>
      <c r="M49" s="297"/>
      <c r="N49" s="425"/>
    </row>
    <row r="50" spans="2:14" ht="22.5" customHeight="1" x14ac:dyDescent="0.3">
      <c r="B50" s="146"/>
      <c r="C50" s="131"/>
      <c r="D50" s="134"/>
      <c r="E50" s="120"/>
      <c r="F50" s="120"/>
      <c r="G50" s="72">
        <v>7</v>
      </c>
      <c r="H50" s="72"/>
      <c r="I50" s="271"/>
      <c r="J50" s="149"/>
      <c r="K50" s="178"/>
      <c r="L50" s="161"/>
      <c r="M50" s="297"/>
      <c r="N50" s="425"/>
    </row>
    <row r="51" spans="2:14" ht="22.5" customHeight="1" x14ac:dyDescent="0.3">
      <c r="B51" s="147"/>
      <c r="C51" s="132"/>
      <c r="D51" s="135"/>
      <c r="E51" s="121"/>
      <c r="F51" s="121"/>
      <c r="G51" s="77">
        <v>8</v>
      </c>
      <c r="H51" s="77"/>
      <c r="I51" s="272"/>
      <c r="J51" s="150"/>
      <c r="K51" s="179"/>
      <c r="L51" s="161"/>
      <c r="M51" s="297"/>
      <c r="N51" s="425"/>
    </row>
    <row r="52" spans="2:14" ht="16.5" customHeight="1" x14ac:dyDescent="0.3">
      <c r="B52" s="145" t="str">
        <f>+LEFT(C52,4)</f>
        <v>16.5</v>
      </c>
      <c r="C52" s="130" t="s">
        <v>315</v>
      </c>
      <c r="D52" s="133" t="s">
        <v>181</v>
      </c>
      <c r="E52" s="119" t="s">
        <v>316</v>
      </c>
      <c r="F52" s="119">
        <v>3</v>
      </c>
      <c r="G52" s="78">
        <v>1</v>
      </c>
      <c r="H52" s="111" t="s">
        <v>317</v>
      </c>
      <c r="I52" s="430" t="s">
        <v>318</v>
      </c>
      <c r="J52" s="148">
        <v>3</v>
      </c>
      <c r="K52" s="177" t="str">
        <f t="shared" si="1"/>
        <v>Mantenimiento del control</v>
      </c>
      <c r="L52" s="161">
        <f t="shared" ref="L52" si="5">+IF(K52="",312,IF(K52="Deficiencia de control mayor (diseño y ejecución)",320,IF(K52="Deficiencia de control (diseño o ejecución)",340,IF(K52="Oportunidad de mejora",360,380))))</f>
        <v>380</v>
      </c>
      <c r="M52" s="297">
        <v>6.2135999999999996</v>
      </c>
      <c r="N52" s="425">
        <f>+L52+M52</f>
        <v>386.21359999999999</v>
      </c>
    </row>
    <row r="53" spans="2:14" ht="14" x14ac:dyDescent="0.3">
      <c r="B53" s="146"/>
      <c r="C53" s="131"/>
      <c r="D53" s="134"/>
      <c r="E53" s="120"/>
      <c r="F53" s="120"/>
      <c r="G53" s="72">
        <v>2</v>
      </c>
      <c r="H53" s="72" t="s">
        <v>319</v>
      </c>
      <c r="I53" s="431"/>
      <c r="J53" s="149"/>
      <c r="K53" s="178"/>
      <c r="L53" s="161"/>
      <c r="M53" s="297"/>
      <c r="N53" s="425"/>
    </row>
    <row r="54" spans="2:14" ht="14" x14ac:dyDescent="0.3">
      <c r="B54" s="146"/>
      <c r="C54" s="131"/>
      <c r="D54" s="134"/>
      <c r="E54" s="120"/>
      <c r="F54" s="120"/>
      <c r="G54" s="72">
        <v>3</v>
      </c>
      <c r="H54" s="72"/>
      <c r="I54" s="431"/>
      <c r="J54" s="149"/>
      <c r="K54" s="178"/>
      <c r="L54" s="161"/>
      <c r="M54" s="297"/>
      <c r="N54" s="425"/>
    </row>
    <row r="55" spans="2:14" ht="14" x14ac:dyDescent="0.3">
      <c r="B55" s="146"/>
      <c r="C55" s="131"/>
      <c r="D55" s="134"/>
      <c r="E55" s="120"/>
      <c r="F55" s="120"/>
      <c r="G55" s="72">
        <v>4</v>
      </c>
      <c r="H55" s="72"/>
      <c r="I55" s="431"/>
      <c r="J55" s="149"/>
      <c r="K55" s="178"/>
      <c r="L55" s="161"/>
      <c r="M55" s="297"/>
      <c r="N55" s="425"/>
    </row>
    <row r="56" spans="2:14" ht="14" x14ac:dyDescent="0.3">
      <c r="B56" s="146"/>
      <c r="C56" s="131"/>
      <c r="D56" s="134"/>
      <c r="E56" s="120"/>
      <c r="F56" s="120"/>
      <c r="G56" s="72">
        <v>5</v>
      </c>
      <c r="H56" s="72"/>
      <c r="I56" s="431"/>
      <c r="J56" s="149"/>
      <c r="K56" s="178"/>
      <c r="L56" s="161"/>
      <c r="M56" s="297"/>
      <c r="N56" s="425"/>
    </row>
    <row r="57" spans="2:14" ht="14" x14ac:dyDescent="0.3">
      <c r="B57" s="146"/>
      <c r="C57" s="131"/>
      <c r="D57" s="134"/>
      <c r="E57" s="120"/>
      <c r="F57" s="120"/>
      <c r="G57" s="72">
        <v>6</v>
      </c>
      <c r="H57" s="72"/>
      <c r="I57" s="431"/>
      <c r="J57" s="149"/>
      <c r="K57" s="178"/>
      <c r="L57" s="161"/>
      <c r="M57" s="297"/>
      <c r="N57" s="425"/>
    </row>
    <row r="58" spans="2:14" ht="14" x14ac:dyDescent="0.3">
      <c r="B58" s="146"/>
      <c r="C58" s="131"/>
      <c r="D58" s="134"/>
      <c r="E58" s="120"/>
      <c r="F58" s="120"/>
      <c r="G58" s="72">
        <v>7</v>
      </c>
      <c r="H58" s="72"/>
      <c r="I58" s="431"/>
      <c r="J58" s="149"/>
      <c r="K58" s="178"/>
      <c r="L58" s="161"/>
      <c r="M58" s="297"/>
      <c r="N58" s="425"/>
    </row>
    <row r="59" spans="2:14" ht="14" x14ac:dyDescent="0.3">
      <c r="B59" s="147"/>
      <c r="C59" s="132"/>
      <c r="D59" s="135"/>
      <c r="E59" s="121"/>
      <c r="F59" s="121"/>
      <c r="G59" s="77">
        <v>8</v>
      </c>
      <c r="H59" s="77"/>
      <c r="I59" s="432"/>
      <c r="J59" s="150"/>
      <c r="K59" s="179"/>
      <c r="L59" s="161"/>
      <c r="M59" s="297"/>
      <c r="N59" s="425"/>
    </row>
    <row r="60" spans="2:14" ht="22.5" customHeight="1" x14ac:dyDescent="0.3">
      <c r="B60" s="403"/>
      <c r="C60" s="403" t="s">
        <v>320</v>
      </c>
      <c r="D60" s="410" t="s">
        <v>37</v>
      </c>
      <c r="E60" s="421" t="s">
        <v>5</v>
      </c>
      <c r="F60" s="420" t="s">
        <v>121</v>
      </c>
      <c r="G60" s="416" t="s">
        <v>7</v>
      </c>
      <c r="H60" s="416"/>
      <c r="I60" s="416"/>
      <c r="J60" s="420" t="s">
        <v>122</v>
      </c>
      <c r="K60" s="405" t="s">
        <v>38</v>
      </c>
      <c r="L60" s="295"/>
      <c r="M60" s="295"/>
      <c r="N60" s="426"/>
    </row>
    <row r="61" spans="2:14" ht="22.5" customHeight="1" x14ac:dyDescent="0.3">
      <c r="B61" s="403"/>
      <c r="C61" s="403"/>
      <c r="D61" s="410"/>
      <c r="E61" s="422"/>
      <c r="F61" s="420"/>
      <c r="G61" s="416" t="s">
        <v>10</v>
      </c>
      <c r="H61" s="410" t="s">
        <v>11</v>
      </c>
      <c r="I61" s="410" t="s">
        <v>299</v>
      </c>
      <c r="J61" s="420"/>
      <c r="K61" s="405"/>
      <c r="L61" s="295"/>
      <c r="M61" s="295"/>
      <c r="N61" s="426"/>
    </row>
    <row r="62" spans="2:14" ht="114.75" customHeight="1" thickBot="1" x14ac:dyDescent="0.35">
      <c r="B62" s="403"/>
      <c r="C62" s="403"/>
      <c r="D62" s="410"/>
      <c r="E62" s="423"/>
      <c r="F62" s="420"/>
      <c r="G62" s="416"/>
      <c r="H62" s="411"/>
      <c r="I62" s="411"/>
      <c r="J62" s="420"/>
      <c r="K62" s="406"/>
      <c r="L62" s="295"/>
      <c r="M62" s="295"/>
      <c r="N62" s="426"/>
    </row>
    <row r="63" spans="2:14" ht="16.5" customHeight="1" x14ac:dyDescent="0.3">
      <c r="B63" s="145" t="str">
        <f>+LEFT(C63,5)</f>
        <v xml:space="preserve">17.1 </v>
      </c>
      <c r="C63" s="130" t="s">
        <v>321</v>
      </c>
      <c r="D63" s="133" t="s">
        <v>181</v>
      </c>
      <c r="E63" s="119" t="s">
        <v>303</v>
      </c>
      <c r="F63" s="119">
        <v>3</v>
      </c>
      <c r="G63" s="78">
        <v>1</v>
      </c>
      <c r="H63" s="111" t="s">
        <v>322</v>
      </c>
      <c r="I63" s="430" t="s">
        <v>323</v>
      </c>
      <c r="J63" s="148">
        <v>3</v>
      </c>
      <c r="K63" s="177" t="str">
        <f t="shared" ref="K63:K119" si="6">+IF(OR(ISBLANK(F63),ISBLANK(J63)),"",IF(OR(AND(F63=1,J63=1),AND(F63=1,J63=2),AND(F63=1,J63=3)),"Deficiencia de control mayor (diseño y ejecución)",IF(OR(AND(F63=2,J63=2),AND(F63=3,J63=1),AND(F63=3,J63=2),AND(F63=2,J63=1)),"Deficiencia de control (diseño o ejecución)",IF(AND(F63=2,J63=3),"Oportunidad de mejora","Mantenimiento del control"))))</f>
        <v>Mantenimiento del control</v>
      </c>
      <c r="L63" s="161">
        <f t="shared" ref="L63" si="7">+IF(K63="",312,IF(K63="Deficiencia de control mayor (diseño y ejecución)",320,IF(K63="Deficiencia de control (diseño o ejecución)",340,IF(K63="Oportunidad de mejora",360,380))))</f>
        <v>380</v>
      </c>
      <c r="M63" s="297">
        <v>6.3258000000000001</v>
      </c>
      <c r="N63" s="425">
        <f>+L63+M63</f>
        <v>386.32580000000002</v>
      </c>
    </row>
    <row r="64" spans="2:14" ht="14" x14ac:dyDescent="0.3">
      <c r="B64" s="146"/>
      <c r="C64" s="131"/>
      <c r="D64" s="134"/>
      <c r="E64" s="120"/>
      <c r="F64" s="120"/>
      <c r="G64" s="72">
        <v>2</v>
      </c>
      <c r="H64" s="72"/>
      <c r="I64" s="431"/>
      <c r="J64" s="149"/>
      <c r="K64" s="178"/>
      <c r="L64" s="161"/>
      <c r="M64" s="297"/>
      <c r="N64" s="425"/>
    </row>
    <row r="65" spans="2:14" ht="14" x14ac:dyDescent="0.3">
      <c r="B65" s="146"/>
      <c r="C65" s="131"/>
      <c r="D65" s="134"/>
      <c r="E65" s="120"/>
      <c r="F65" s="120"/>
      <c r="G65" s="72">
        <v>3</v>
      </c>
      <c r="H65" s="72"/>
      <c r="I65" s="431"/>
      <c r="J65" s="149"/>
      <c r="K65" s="178"/>
      <c r="L65" s="161"/>
      <c r="M65" s="297"/>
      <c r="N65" s="425"/>
    </row>
    <row r="66" spans="2:14" ht="14" x14ac:dyDescent="0.3">
      <c r="B66" s="146"/>
      <c r="C66" s="131"/>
      <c r="D66" s="134"/>
      <c r="E66" s="120"/>
      <c r="F66" s="120"/>
      <c r="G66" s="72">
        <v>4</v>
      </c>
      <c r="H66" s="72"/>
      <c r="I66" s="431"/>
      <c r="J66" s="149"/>
      <c r="K66" s="178"/>
      <c r="L66" s="161"/>
      <c r="M66" s="297"/>
      <c r="N66" s="425"/>
    </row>
    <row r="67" spans="2:14" ht="14" x14ac:dyDescent="0.3">
      <c r="B67" s="146"/>
      <c r="C67" s="131"/>
      <c r="D67" s="134"/>
      <c r="E67" s="120"/>
      <c r="F67" s="120"/>
      <c r="G67" s="72">
        <v>5</v>
      </c>
      <c r="H67" s="72"/>
      <c r="I67" s="431"/>
      <c r="J67" s="149"/>
      <c r="K67" s="178"/>
      <c r="L67" s="161"/>
      <c r="M67" s="297"/>
      <c r="N67" s="425"/>
    </row>
    <row r="68" spans="2:14" ht="14" x14ac:dyDescent="0.3">
      <c r="B68" s="146"/>
      <c r="C68" s="131"/>
      <c r="D68" s="134"/>
      <c r="E68" s="120"/>
      <c r="F68" s="120"/>
      <c r="G68" s="72">
        <v>6</v>
      </c>
      <c r="H68" s="72"/>
      <c r="I68" s="431"/>
      <c r="J68" s="149"/>
      <c r="K68" s="178"/>
      <c r="L68" s="161"/>
      <c r="M68" s="297"/>
      <c r="N68" s="425"/>
    </row>
    <row r="69" spans="2:14" ht="14" x14ac:dyDescent="0.3">
      <c r="B69" s="146"/>
      <c r="C69" s="131"/>
      <c r="D69" s="134"/>
      <c r="E69" s="120"/>
      <c r="F69" s="120"/>
      <c r="G69" s="72">
        <v>7</v>
      </c>
      <c r="H69" s="72"/>
      <c r="I69" s="431"/>
      <c r="J69" s="149"/>
      <c r="K69" s="178"/>
      <c r="L69" s="161"/>
      <c r="M69" s="297"/>
      <c r="N69" s="425"/>
    </row>
    <row r="70" spans="2:14" ht="14" x14ac:dyDescent="0.3">
      <c r="B70" s="147"/>
      <c r="C70" s="132"/>
      <c r="D70" s="135"/>
      <c r="E70" s="121"/>
      <c r="F70" s="121"/>
      <c r="G70" s="77">
        <v>8</v>
      </c>
      <c r="H70" s="77"/>
      <c r="I70" s="432"/>
      <c r="J70" s="150"/>
      <c r="K70" s="179"/>
      <c r="L70" s="161"/>
      <c r="M70" s="297"/>
      <c r="N70" s="425"/>
    </row>
    <row r="71" spans="2:14" ht="34.5" customHeight="1" x14ac:dyDescent="0.3">
      <c r="B71" s="145" t="str">
        <f>+LEFT(C71,5)</f>
        <v xml:space="preserve">17.2 </v>
      </c>
      <c r="C71" s="417" t="s">
        <v>324</v>
      </c>
      <c r="D71" s="133" t="s">
        <v>181</v>
      </c>
      <c r="E71" s="119" t="s">
        <v>325</v>
      </c>
      <c r="F71" s="119">
        <v>3</v>
      </c>
      <c r="G71" s="78">
        <v>1</v>
      </c>
      <c r="H71" s="111" t="s">
        <v>326</v>
      </c>
      <c r="I71" s="285" t="s">
        <v>327</v>
      </c>
      <c r="J71" s="148">
        <v>3</v>
      </c>
      <c r="K71" s="177" t="str">
        <f t="shared" si="6"/>
        <v>Mantenimiento del control</v>
      </c>
      <c r="L71" s="161">
        <f t="shared" ref="L71" si="8">+IF(K71="",312,IF(K71="Deficiencia de control mayor (diseño y ejecución)",320,IF(K71="Deficiencia de control (diseño o ejecución)",340,IF(K71="Oportunidad de mejora",360,380))))</f>
        <v>380</v>
      </c>
      <c r="M71" s="297">
        <v>6.4569000000000001</v>
      </c>
      <c r="N71" s="425">
        <f>+L71+M71</f>
        <v>386.45690000000002</v>
      </c>
    </row>
    <row r="72" spans="2:14" ht="34.5" customHeight="1" x14ac:dyDescent="0.3">
      <c r="B72" s="146"/>
      <c r="C72" s="418"/>
      <c r="D72" s="134"/>
      <c r="E72" s="120"/>
      <c r="F72" s="120"/>
      <c r="G72" s="72">
        <v>2</v>
      </c>
      <c r="H72" s="72"/>
      <c r="I72" s="286"/>
      <c r="J72" s="149"/>
      <c r="K72" s="178"/>
      <c r="L72" s="161"/>
      <c r="M72" s="297"/>
      <c r="N72" s="425"/>
    </row>
    <row r="73" spans="2:14" ht="34.5" customHeight="1" x14ac:dyDescent="0.3">
      <c r="B73" s="146"/>
      <c r="C73" s="418"/>
      <c r="D73" s="134"/>
      <c r="E73" s="120"/>
      <c r="F73" s="120"/>
      <c r="G73" s="72">
        <v>3</v>
      </c>
      <c r="H73" s="72"/>
      <c r="I73" s="286"/>
      <c r="J73" s="149"/>
      <c r="K73" s="178"/>
      <c r="L73" s="161"/>
      <c r="M73" s="297"/>
      <c r="N73" s="425"/>
    </row>
    <row r="74" spans="2:14" ht="34.5" customHeight="1" x14ac:dyDescent="0.3">
      <c r="B74" s="146"/>
      <c r="C74" s="418"/>
      <c r="D74" s="134"/>
      <c r="E74" s="120"/>
      <c r="F74" s="120"/>
      <c r="G74" s="72">
        <v>4</v>
      </c>
      <c r="H74" s="72"/>
      <c r="I74" s="286"/>
      <c r="J74" s="149"/>
      <c r="K74" s="178"/>
      <c r="L74" s="161"/>
      <c r="M74" s="297"/>
      <c r="N74" s="425"/>
    </row>
    <row r="75" spans="2:14" ht="34.5" customHeight="1" x14ac:dyDescent="0.3">
      <c r="B75" s="146"/>
      <c r="C75" s="418"/>
      <c r="D75" s="134"/>
      <c r="E75" s="120"/>
      <c r="F75" s="120"/>
      <c r="G75" s="72">
        <v>5</v>
      </c>
      <c r="H75" s="72"/>
      <c r="I75" s="286"/>
      <c r="J75" s="149"/>
      <c r="K75" s="178"/>
      <c r="L75" s="161"/>
      <c r="M75" s="297"/>
      <c r="N75" s="425"/>
    </row>
    <row r="76" spans="2:14" ht="34.5" customHeight="1" x14ac:dyDescent="0.3">
      <c r="B76" s="146"/>
      <c r="C76" s="418"/>
      <c r="D76" s="134"/>
      <c r="E76" s="120"/>
      <c r="F76" s="120"/>
      <c r="G76" s="72">
        <v>6</v>
      </c>
      <c r="H76" s="72"/>
      <c r="I76" s="286"/>
      <c r="J76" s="149"/>
      <c r="K76" s="178"/>
      <c r="L76" s="161"/>
      <c r="M76" s="297"/>
      <c r="N76" s="425"/>
    </row>
    <row r="77" spans="2:14" ht="34.5" customHeight="1" x14ac:dyDescent="0.3">
      <c r="B77" s="146"/>
      <c r="C77" s="418"/>
      <c r="D77" s="134"/>
      <c r="E77" s="120"/>
      <c r="F77" s="120"/>
      <c r="G77" s="72">
        <v>7</v>
      </c>
      <c r="H77" s="72"/>
      <c r="I77" s="286"/>
      <c r="J77" s="149"/>
      <c r="K77" s="178"/>
      <c r="L77" s="161"/>
      <c r="M77" s="297"/>
      <c r="N77" s="425"/>
    </row>
    <row r="78" spans="2:14" ht="34.5" customHeight="1" x14ac:dyDescent="0.3">
      <c r="B78" s="147"/>
      <c r="C78" s="419"/>
      <c r="D78" s="135"/>
      <c r="E78" s="121"/>
      <c r="F78" s="121"/>
      <c r="G78" s="77">
        <v>8</v>
      </c>
      <c r="H78" s="77"/>
      <c r="I78" s="287"/>
      <c r="J78" s="150"/>
      <c r="K78" s="179"/>
      <c r="L78" s="161"/>
      <c r="M78" s="297"/>
      <c r="N78" s="425"/>
    </row>
    <row r="79" spans="2:14" ht="22.5" customHeight="1" x14ac:dyDescent="0.3">
      <c r="B79" s="145" t="str">
        <f>+LEFT(C79,5)</f>
        <v xml:space="preserve">17.3 </v>
      </c>
      <c r="C79" s="130" t="s">
        <v>328</v>
      </c>
      <c r="D79" s="133" t="s">
        <v>181</v>
      </c>
      <c r="E79" s="119" t="s">
        <v>329</v>
      </c>
      <c r="F79" s="119">
        <v>3</v>
      </c>
      <c r="G79" s="78">
        <v>1</v>
      </c>
      <c r="H79" s="111" t="s">
        <v>330</v>
      </c>
      <c r="I79" s="268" t="s">
        <v>331</v>
      </c>
      <c r="J79" s="148">
        <v>3</v>
      </c>
      <c r="K79" s="177" t="str">
        <f t="shared" si="6"/>
        <v>Mantenimiento del control</v>
      </c>
      <c r="L79" s="161">
        <f t="shared" ref="L79" si="9">+IF(K79="",312,IF(K79="Deficiencia de control mayor (diseño y ejecución)",320,IF(K79="Deficiencia de control (diseño o ejecución)",340,IF(K79="Oportunidad de mejora",360,380))))</f>
        <v>380</v>
      </c>
      <c r="M79" s="297">
        <v>6.5632000000000001</v>
      </c>
      <c r="N79" s="425">
        <f>+L79+M79</f>
        <v>386.56319999999999</v>
      </c>
    </row>
    <row r="80" spans="2:14" ht="22.5" customHeight="1" x14ac:dyDescent="0.3">
      <c r="B80" s="146"/>
      <c r="C80" s="131"/>
      <c r="D80" s="134"/>
      <c r="E80" s="120"/>
      <c r="F80" s="120"/>
      <c r="G80" s="72">
        <v>2</v>
      </c>
      <c r="H80" s="72"/>
      <c r="I80" s="271"/>
      <c r="J80" s="149"/>
      <c r="K80" s="178"/>
      <c r="L80" s="161"/>
      <c r="M80" s="297"/>
      <c r="N80" s="425"/>
    </row>
    <row r="81" spans="2:14" ht="22.5" customHeight="1" x14ac:dyDescent="0.3">
      <c r="B81" s="146"/>
      <c r="C81" s="131"/>
      <c r="D81" s="134"/>
      <c r="E81" s="120"/>
      <c r="F81" s="120"/>
      <c r="G81" s="72">
        <v>3</v>
      </c>
      <c r="H81" s="72"/>
      <c r="I81" s="271"/>
      <c r="J81" s="149"/>
      <c r="K81" s="178"/>
      <c r="L81" s="161"/>
      <c r="M81" s="297"/>
      <c r="N81" s="425"/>
    </row>
    <row r="82" spans="2:14" ht="22.5" customHeight="1" x14ac:dyDescent="0.3">
      <c r="B82" s="146"/>
      <c r="C82" s="131"/>
      <c r="D82" s="134"/>
      <c r="E82" s="120"/>
      <c r="F82" s="120"/>
      <c r="G82" s="72">
        <v>4</v>
      </c>
      <c r="H82" s="72"/>
      <c r="I82" s="271"/>
      <c r="J82" s="149"/>
      <c r="K82" s="178"/>
      <c r="L82" s="161"/>
      <c r="M82" s="297"/>
      <c r="N82" s="425"/>
    </row>
    <row r="83" spans="2:14" ht="22.5" customHeight="1" x14ac:dyDescent="0.3">
      <c r="B83" s="146"/>
      <c r="C83" s="131"/>
      <c r="D83" s="134"/>
      <c r="E83" s="120"/>
      <c r="F83" s="120"/>
      <c r="G83" s="72">
        <v>5</v>
      </c>
      <c r="H83" s="72"/>
      <c r="I83" s="271"/>
      <c r="J83" s="149"/>
      <c r="K83" s="178"/>
      <c r="L83" s="161"/>
      <c r="M83" s="297"/>
      <c r="N83" s="425"/>
    </row>
    <row r="84" spans="2:14" ht="22.5" customHeight="1" x14ac:dyDescent="0.3">
      <c r="B84" s="146"/>
      <c r="C84" s="131"/>
      <c r="D84" s="134"/>
      <c r="E84" s="120"/>
      <c r="F84" s="120"/>
      <c r="G84" s="72">
        <v>6</v>
      </c>
      <c r="H84" s="72"/>
      <c r="I84" s="271"/>
      <c r="J84" s="149"/>
      <c r="K84" s="178"/>
      <c r="L84" s="161"/>
      <c r="M84" s="297"/>
      <c r="N84" s="425"/>
    </row>
    <row r="85" spans="2:14" ht="22.5" customHeight="1" x14ac:dyDescent="0.3">
      <c r="B85" s="146"/>
      <c r="C85" s="131"/>
      <c r="D85" s="134"/>
      <c r="E85" s="120"/>
      <c r="F85" s="120"/>
      <c r="G85" s="72">
        <v>7</v>
      </c>
      <c r="H85" s="72"/>
      <c r="I85" s="271"/>
      <c r="J85" s="149"/>
      <c r="K85" s="178"/>
      <c r="L85" s="161"/>
      <c r="M85" s="297"/>
      <c r="N85" s="425"/>
    </row>
    <row r="86" spans="2:14" ht="22.5" customHeight="1" x14ac:dyDescent="0.3">
      <c r="B86" s="147"/>
      <c r="C86" s="132"/>
      <c r="D86" s="135"/>
      <c r="E86" s="121"/>
      <c r="F86" s="121"/>
      <c r="G86" s="77">
        <v>8</v>
      </c>
      <c r="H86" s="77"/>
      <c r="I86" s="272"/>
      <c r="J86" s="150"/>
      <c r="K86" s="179"/>
      <c r="L86" s="161"/>
      <c r="M86" s="297"/>
      <c r="N86" s="425"/>
    </row>
    <row r="87" spans="2:14" ht="22.5" customHeight="1" x14ac:dyDescent="0.3">
      <c r="B87" s="145" t="str">
        <f>+LEFT(C87,5)</f>
        <v xml:space="preserve">17.4 </v>
      </c>
      <c r="C87" s="130" t="s">
        <v>332</v>
      </c>
      <c r="D87" s="133" t="s">
        <v>181</v>
      </c>
      <c r="E87" s="119" t="s">
        <v>303</v>
      </c>
      <c r="F87" s="119">
        <v>3</v>
      </c>
      <c r="G87" s="78">
        <v>1</v>
      </c>
      <c r="H87" s="111" t="s">
        <v>333</v>
      </c>
      <c r="I87" s="285" t="s">
        <v>334</v>
      </c>
      <c r="J87" s="148">
        <v>3</v>
      </c>
      <c r="K87" s="177" t="str">
        <f t="shared" si="6"/>
        <v>Mantenimiento del control</v>
      </c>
      <c r="L87" s="161">
        <f t="shared" ref="L87" si="10">+IF(K87="",312,IF(K87="Deficiencia de control mayor (diseño y ejecución)",320,IF(K87="Deficiencia de control (diseño o ejecución)",340,IF(K87="Oportunidad de mejora",360,380))))</f>
        <v>380</v>
      </c>
      <c r="M87" s="297">
        <v>6.7854000000000001</v>
      </c>
      <c r="N87" s="425">
        <f>+L87+M87</f>
        <v>386.78539999999998</v>
      </c>
    </row>
    <row r="88" spans="2:14" ht="22.5" customHeight="1" x14ac:dyDescent="0.3">
      <c r="B88" s="146"/>
      <c r="C88" s="131"/>
      <c r="D88" s="134"/>
      <c r="E88" s="120"/>
      <c r="F88" s="120"/>
      <c r="G88" s="72">
        <v>2</v>
      </c>
      <c r="H88" s="72"/>
      <c r="I88" s="286"/>
      <c r="J88" s="149"/>
      <c r="K88" s="178"/>
      <c r="L88" s="161"/>
      <c r="M88" s="297"/>
      <c r="N88" s="425"/>
    </row>
    <row r="89" spans="2:14" ht="22.5" customHeight="1" x14ac:dyDescent="0.3">
      <c r="B89" s="146"/>
      <c r="C89" s="131"/>
      <c r="D89" s="134"/>
      <c r="E89" s="120"/>
      <c r="F89" s="120"/>
      <c r="G89" s="72">
        <v>3</v>
      </c>
      <c r="H89" s="72"/>
      <c r="I89" s="286"/>
      <c r="J89" s="149"/>
      <c r="K89" s="178"/>
      <c r="L89" s="161"/>
      <c r="M89" s="297"/>
      <c r="N89" s="425"/>
    </row>
    <row r="90" spans="2:14" ht="22.5" customHeight="1" x14ac:dyDescent="0.3">
      <c r="B90" s="146"/>
      <c r="C90" s="131"/>
      <c r="D90" s="134"/>
      <c r="E90" s="120"/>
      <c r="F90" s="120"/>
      <c r="G90" s="72">
        <v>4</v>
      </c>
      <c r="H90" s="72"/>
      <c r="I90" s="286"/>
      <c r="J90" s="149"/>
      <c r="K90" s="178"/>
      <c r="L90" s="161"/>
      <c r="M90" s="297"/>
      <c r="N90" s="425"/>
    </row>
    <row r="91" spans="2:14" ht="22.5" customHeight="1" x14ac:dyDescent="0.3">
      <c r="B91" s="146"/>
      <c r="C91" s="131"/>
      <c r="D91" s="134"/>
      <c r="E91" s="120"/>
      <c r="F91" s="120"/>
      <c r="G91" s="72">
        <v>5</v>
      </c>
      <c r="H91" s="72"/>
      <c r="I91" s="286"/>
      <c r="J91" s="149"/>
      <c r="K91" s="178"/>
      <c r="L91" s="161"/>
      <c r="M91" s="297"/>
      <c r="N91" s="425"/>
    </row>
    <row r="92" spans="2:14" ht="22.5" customHeight="1" x14ac:dyDescent="0.3">
      <c r="B92" s="146"/>
      <c r="C92" s="131"/>
      <c r="D92" s="134"/>
      <c r="E92" s="120"/>
      <c r="F92" s="120"/>
      <c r="G92" s="72">
        <v>6</v>
      </c>
      <c r="H92" s="72"/>
      <c r="I92" s="286"/>
      <c r="J92" s="149"/>
      <c r="K92" s="178"/>
      <c r="L92" s="161"/>
      <c r="M92" s="297"/>
      <c r="N92" s="425"/>
    </row>
    <row r="93" spans="2:14" ht="22.5" customHeight="1" x14ac:dyDescent="0.3">
      <c r="B93" s="146"/>
      <c r="C93" s="131"/>
      <c r="D93" s="134"/>
      <c r="E93" s="120"/>
      <c r="F93" s="120"/>
      <c r="G93" s="72">
        <v>7</v>
      </c>
      <c r="H93" s="72"/>
      <c r="I93" s="286"/>
      <c r="J93" s="149"/>
      <c r="K93" s="178"/>
      <c r="L93" s="161"/>
      <c r="M93" s="297"/>
      <c r="N93" s="425"/>
    </row>
    <row r="94" spans="2:14" ht="22.5" customHeight="1" x14ac:dyDescent="0.3">
      <c r="B94" s="147"/>
      <c r="C94" s="132"/>
      <c r="D94" s="135"/>
      <c r="E94" s="121"/>
      <c r="F94" s="121"/>
      <c r="G94" s="77">
        <v>8</v>
      </c>
      <c r="H94" s="77"/>
      <c r="I94" s="287"/>
      <c r="J94" s="150"/>
      <c r="K94" s="179"/>
      <c r="L94" s="161"/>
      <c r="M94" s="297"/>
      <c r="N94" s="425"/>
    </row>
    <row r="95" spans="2:14" ht="22.5" customHeight="1" x14ac:dyDescent="0.3">
      <c r="B95" s="145" t="str">
        <f>+LEFT(C95,5)</f>
        <v xml:space="preserve">17.5 </v>
      </c>
      <c r="C95" s="130" t="s">
        <v>335</v>
      </c>
      <c r="D95" s="133" t="s">
        <v>181</v>
      </c>
      <c r="E95" s="119" t="s">
        <v>336</v>
      </c>
      <c r="F95" s="119">
        <v>2</v>
      </c>
      <c r="G95" s="78">
        <v>1</v>
      </c>
      <c r="H95" s="111" t="s">
        <v>337</v>
      </c>
      <c r="I95" s="361" t="s">
        <v>338</v>
      </c>
      <c r="J95" s="148">
        <v>2</v>
      </c>
      <c r="K95" s="177" t="str">
        <f t="shared" si="6"/>
        <v>Deficiencia de control (diseño o ejecución)</v>
      </c>
      <c r="L95" s="161">
        <f t="shared" ref="L95" si="11">+IF(K95="",312,IF(K95="Deficiencia de control mayor (diseño y ejecución)",320,IF(K95="Deficiencia de control (diseño o ejecución)",340,IF(K95="Oportunidad de mejora",360,380))))</f>
        <v>340</v>
      </c>
      <c r="M95" s="297">
        <v>6.8745000000000003</v>
      </c>
      <c r="N95" s="425">
        <f>+L95+M95</f>
        <v>346.87450000000001</v>
      </c>
    </row>
    <row r="96" spans="2:14" ht="22.5" customHeight="1" x14ac:dyDescent="0.3">
      <c r="B96" s="146"/>
      <c r="C96" s="131"/>
      <c r="D96" s="134"/>
      <c r="E96" s="120"/>
      <c r="F96" s="120"/>
      <c r="G96" s="72">
        <v>2</v>
      </c>
      <c r="H96" s="72"/>
      <c r="I96" s="269"/>
      <c r="J96" s="149"/>
      <c r="K96" s="178"/>
      <c r="L96" s="161"/>
      <c r="M96" s="297"/>
      <c r="N96" s="425"/>
    </row>
    <row r="97" spans="2:14" ht="22.5" customHeight="1" x14ac:dyDescent="0.3">
      <c r="B97" s="146"/>
      <c r="C97" s="131"/>
      <c r="D97" s="134"/>
      <c r="E97" s="120"/>
      <c r="F97" s="120"/>
      <c r="G97" s="72">
        <v>3</v>
      </c>
      <c r="H97" s="72"/>
      <c r="I97" s="269"/>
      <c r="J97" s="149"/>
      <c r="K97" s="178"/>
      <c r="L97" s="161"/>
      <c r="M97" s="297"/>
      <c r="N97" s="425"/>
    </row>
    <row r="98" spans="2:14" ht="22.5" customHeight="1" x14ac:dyDescent="0.3">
      <c r="B98" s="146"/>
      <c r="C98" s="131"/>
      <c r="D98" s="134"/>
      <c r="E98" s="120"/>
      <c r="F98" s="120"/>
      <c r="G98" s="72">
        <v>4</v>
      </c>
      <c r="H98" s="72"/>
      <c r="I98" s="269"/>
      <c r="J98" s="149"/>
      <c r="K98" s="178"/>
      <c r="L98" s="161"/>
      <c r="M98" s="297"/>
      <c r="N98" s="425"/>
    </row>
    <row r="99" spans="2:14" ht="22.5" customHeight="1" x14ac:dyDescent="0.3">
      <c r="B99" s="146"/>
      <c r="C99" s="131"/>
      <c r="D99" s="134"/>
      <c r="E99" s="120"/>
      <c r="F99" s="120"/>
      <c r="G99" s="72">
        <v>5</v>
      </c>
      <c r="H99" s="72"/>
      <c r="I99" s="269"/>
      <c r="J99" s="149"/>
      <c r="K99" s="178"/>
      <c r="L99" s="161"/>
      <c r="M99" s="297"/>
      <c r="N99" s="425"/>
    </row>
    <row r="100" spans="2:14" ht="22.5" customHeight="1" x14ac:dyDescent="0.3">
      <c r="B100" s="146"/>
      <c r="C100" s="131"/>
      <c r="D100" s="134"/>
      <c r="E100" s="120"/>
      <c r="F100" s="120"/>
      <c r="G100" s="72">
        <v>6</v>
      </c>
      <c r="H100" s="72"/>
      <c r="I100" s="269"/>
      <c r="J100" s="149"/>
      <c r="K100" s="178"/>
      <c r="L100" s="161"/>
      <c r="M100" s="297"/>
      <c r="N100" s="425"/>
    </row>
    <row r="101" spans="2:14" ht="22.5" customHeight="1" x14ac:dyDescent="0.3">
      <c r="B101" s="146"/>
      <c r="C101" s="131"/>
      <c r="D101" s="134"/>
      <c r="E101" s="120"/>
      <c r="F101" s="120"/>
      <c r="G101" s="72">
        <v>7</v>
      </c>
      <c r="H101" s="72"/>
      <c r="I101" s="269"/>
      <c r="J101" s="149"/>
      <c r="K101" s="178"/>
      <c r="L101" s="161"/>
      <c r="M101" s="297"/>
      <c r="N101" s="425"/>
    </row>
    <row r="102" spans="2:14" ht="22.5" customHeight="1" thickBot="1" x14ac:dyDescent="0.35">
      <c r="B102" s="147"/>
      <c r="C102" s="132"/>
      <c r="D102" s="135"/>
      <c r="E102" s="121"/>
      <c r="F102" s="121"/>
      <c r="G102" s="77">
        <v>8</v>
      </c>
      <c r="H102" s="77"/>
      <c r="I102" s="270"/>
      <c r="J102" s="150"/>
      <c r="K102" s="179"/>
      <c r="L102" s="161"/>
      <c r="M102" s="297"/>
      <c r="N102" s="425"/>
    </row>
    <row r="103" spans="2:14" ht="22.5" customHeight="1" x14ac:dyDescent="0.3">
      <c r="B103" s="145" t="str">
        <f>+LEFT(C103,5)</f>
        <v xml:space="preserve">17.6 </v>
      </c>
      <c r="C103" s="130" t="s">
        <v>339</v>
      </c>
      <c r="D103" s="133" t="s">
        <v>340</v>
      </c>
      <c r="E103" s="204" t="s">
        <v>341</v>
      </c>
      <c r="F103" s="119">
        <v>3</v>
      </c>
      <c r="G103" s="78">
        <v>1</v>
      </c>
      <c r="H103" s="78" t="s">
        <v>342</v>
      </c>
      <c r="I103" s="268" t="s">
        <v>343</v>
      </c>
      <c r="J103" s="148">
        <v>3</v>
      </c>
      <c r="K103" s="177" t="str">
        <f t="shared" si="6"/>
        <v>Mantenimiento del control</v>
      </c>
      <c r="L103" s="161">
        <f t="shared" ref="L103" si="12">+IF(K103="",312,IF(K103="Deficiencia de control mayor (diseño y ejecución)",320,IF(K103="Deficiencia de control (diseño o ejecución)",340,IF(K103="Oportunidad de mejora",360,380))))</f>
        <v>380</v>
      </c>
      <c r="M103" s="297">
        <v>6.9874000000000001</v>
      </c>
      <c r="N103" s="425">
        <f>+L103+M103</f>
        <v>386.98739999999998</v>
      </c>
    </row>
    <row r="104" spans="2:14" ht="22.5" customHeight="1" x14ac:dyDescent="0.3">
      <c r="B104" s="146"/>
      <c r="C104" s="131"/>
      <c r="D104" s="134"/>
      <c r="E104" s="120"/>
      <c r="F104" s="120"/>
      <c r="G104" s="72">
        <v>2</v>
      </c>
      <c r="H104" s="72" t="s">
        <v>344</v>
      </c>
      <c r="I104" s="271"/>
      <c r="J104" s="149"/>
      <c r="K104" s="178"/>
      <c r="L104" s="161"/>
      <c r="M104" s="297"/>
      <c r="N104" s="425"/>
    </row>
    <row r="105" spans="2:14" ht="22.5" customHeight="1" x14ac:dyDescent="0.3">
      <c r="B105" s="146"/>
      <c r="C105" s="131"/>
      <c r="D105" s="134"/>
      <c r="E105" s="120"/>
      <c r="F105" s="120"/>
      <c r="G105" s="72">
        <v>3</v>
      </c>
      <c r="H105" s="72"/>
      <c r="I105" s="271"/>
      <c r="J105" s="149"/>
      <c r="K105" s="178"/>
      <c r="L105" s="161"/>
      <c r="M105" s="297"/>
      <c r="N105" s="425"/>
    </row>
    <row r="106" spans="2:14" ht="22.5" customHeight="1" x14ac:dyDescent="0.3">
      <c r="B106" s="146"/>
      <c r="C106" s="131"/>
      <c r="D106" s="134"/>
      <c r="E106" s="120"/>
      <c r="F106" s="120"/>
      <c r="G106" s="72">
        <v>4</v>
      </c>
      <c r="H106" s="72"/>
      <c r="I106" s="271"/>
      <c r="J106" s="149"/>
      <c r="K106" s="178"/>
      <c r="L106" s="161"/>
      <c r="M106" s="297"/>
      <c r="N106" s="425"/>
    </row>
    <row r="107" spans="2:14" ht="22.5" customHeight="1" x14ac:dyDescent="0.3">
      <c r="B107" s="146"/>
      <c r="C107" s="131"/>
      <c r="D107" s="134"/>
      <c r="E107" s="120"/>
      <c r="F107" s="120"/>
      <c r="G107" s="72">
        <v>5</v>
      </c>
      <c r="H107" s="72"/>
      <c r="I107" s="271"/>
      <c r="J107" s="149"/>
      <c r="K107" s="178"/>
      <c r="L107" s="161"/>
      <c r="M107" s="297"/>
      <c r="N107" s="425"/>
    </row>
    <row r="108" spans="2:14" ht="22.5" customHeight="1" x14ac:dyDescent="0.3">
      <c r="B108" s="146"/>
      <c r="C108" s="131"/>
      <c r="D108" s="134"/>
      <c r="E108" s="120"/>
      <c r="F108" s="120"/>
      <c r="G108" s="72">
        <v>6</v>
      </c>
      <c r="H108" s="72"/>
      <c r="I108" s="271"/>
      <c r="J108" s="149"/>
      <c r="K108" s="178"/>
      <c r="L108" s="161"/>
      <c r="M108" s="297"/>
      <c r="N108" s="425"/>
    </row>
    <row r="109" spans="2:14" ht="22.5" customHeight="1" x14ac:dyDescent="0.3">
      <c r="B109" s="146"/>
      <c r="C109" s="131"/>
      <c r="D109" s="134"/>
      <c r="E109" s="120"/>
      <c r="F109" s="120"/>
      <c r="G109" s="72">
        <v>7</v>
      </c>
      <c r="H109" s="72"/>
      <c r="I109" s="271"/>
      <c r="J109" s="149"/>
      <c r="K109" s="178"/>
      <c r="L109" s="161"/>
      <c r="M109" s="297"/>
      <c r="N109" s="425"/>
    </row>
    <row r="110" spans="2:14" ht="22.5" customHeight="1" x14ac:dyDescent="0.3">
      <c r="B110" s="147"/>
      <c r="C110" s="132"/>
      <c r="D110" s="135"/>
      <c r="E110" s="121"/>
      <c r="F110" s="121"/>
      <c r="G110" s="77">
        <v>8</v>
      </c>
      <c r="H110" s="77"/>
      <c r="I110" s="272"/>
      <c r="J110" s="150"/>
      <c r="K110" s="179"/>
      <c r="L110" s="161"/>
      <c r="M110" s="297"/>
      <c r="N110" s="425"/>
    </row>
    <row r="111" spans="2:14" ht="43.5" customHeight="1" x14ac:dyDescent="0.3">
      <c r="B111" s="145" t="str">
        <f>+LEFT(C111,5)</f>
        <v xml:space="preserve">17.7 </v>
      </c>
      <c r="C111" s="302" t="s">
        <v>345</v>
      </c>
      <c r="D111" s="133" t="s">
        <v>346</v>
      </c>
      <c r="E111" s="116" t="s">
        <v>603</v>
      </c>
      <c r="F111" s="119">
        <v>3</v>
      </c>
      <c r="G111" s="78">
        <v>1</v>
      </c>
      <c r="H111" s="111" t="s">
        <v>347</v>
      </c>
      <c r="I111" s="268" t="s">
        <v>348</v>
      </c>
      <c r="J111" s="148">
        <v>3</v>
      </c>
      <c r="K111" s="139" t="str">
        <f t="shared" si="6"/>
        <v>Mantenimiento del control</v>
      </c>
      <c r="L111" s="161">
        <f t="shared" ref="L111" si="13">+IF(K111="",312,IF(K111="Deficiencia de control mayor (diseño y ejecución)",320,IF(K111="Deficiencia de control (diseño o ejecución)",340,IF(K111="Oportunidad de mejora",360,380))))</f>
        <v>380</v>
      </c>
      <c r="M111" s="297">
        <v>6.9874499999999999</v>
      </c>
      <c r="N111" s="425">
        <f>+L111+M111</f>
        <v>386.98745000000002</v>
      </c>
    </row>
    <row r="112" spans="2:14" ht="35.25" customHeight="1" x14ac:dyDescent="0.3">
      <c r="B112" s="146"/>
      <c r="C112" s="303"/>
      <c r="D112" s="134"/>
      <c r="E112" s="117"/>
      <c r="F112" s="120"/>
      <c r="G112" s="72">
        <v>2</v>
      </c>
      <c r="H112" s="72" t="s">
        <v>604</v>
      </c>
      <c r="I112" s="271"/>
      <c r="J112" s="149"/>
      <c r="K112" s="140"/>
      <c r="L112" s="161"/>
      <c r="M112" s="297"/>
      <c r="N112" s="425"/>
    </row>
    <row r="113" spans="2:14" ht="22.5" customHeight="1" x14ac:dyDescent="0.3">
      <c r="B113" s="146"/>
      <c r="C113" s="303"/>
      <c r="D113" s="134"/>
      <c r="E113" s="117"/>
      <c r="F113" s="120"/>
      <c r="G113" s="72">
        <v>3</v>
      </c>
      <c r="H113" s="72"/>
      <c r="I113" s="271"/>
      <c r="J113" s="149"/>
      <c r="K113" s="140"/>
      <c r="L113" s="161"/>
      <c r="M113" s="297"/>
      <c r="N113" s="425"/>
    </row>
    <row r="114" spans="2:14" ht="22.5" customHeight="1" x14ac:dyDescent="0.3">
      <c r="B114" s="146"/>
      <c r="C114" s="303"/>
      <c r="D114" s="134"/>
      <c r="E114" s="117"/>
      <c r="F114" s="120"/>
      <c r="G114" s="72">
        <v>4</v>
      </c>
      <c r="H114" s="72"/>
      <c r="I114" s="271"/>
      <c r="J114" s="149"/>
      <c r="K114" s="140"/>
      <c r="L114" s="161"/>
      <c r="M114" s="297"/>
      <c r="N114" s="425"/>
    </row>
    <row r="115" spans="2:14" ht="22.5" customHeight="1" x14ac:dyDescent="0.3">
      <c r="B115" s="146"/>
      <c r="C115" s="303"/>
      <c r="D115" s="134"/>
      <c r="E115" s="117"/>
      <c r="F115" s="120"/>
      <c r="G115" s="72">
        <v>5</v>
      </c>
      <c r="H115" s="72"/>
      <c r="I115" s="271"/>
      <c r="J115" s="149"/>
      <c r="K115" s="140"/>
      <c r="L115" s="161"/>
      <c r="M115" s="297"/>
      <c r="N115" s="425"/>
    </row>
    <row r="116" spans="2:14" ht="22.5" customHeight="1" x14ac:dyDescent="0.3">
      <c r="B116" s="146"/>
      <c r="C116" s="303"/>
      <c r="D116" s="134"/>
      <c r="E116" s="117"/>
      <c r="F116" s="120"/>
      <c r="G116" s="72">
        <v>6</v>
      </c>
      <c r="H116" s="72"/>
      <c r="I116" s="271"/>
      <c r="J116" s="149"/>
      <c r="K116" s="140"/>
      <c r="L116" s="161"/>
      <c r="M116" s="297"/>
      <c r="N116" s="425"/>
    </row>
    <row r="117" spans="2:14" ht="22.5" customHeight="1" x14ac:dyDescent="0.3">
      <c r="B117" s="146"/>
      <c r="C117" s="303"/>
      <c r="D117" s="134"/>
      <c r="E117" s="117"/>
      <c r="F117" s="120"/>
      <c r="G117" s="72">
        <v>7</v>
      </c>
      <c r="H117" s="72"/>
      <c r="I117" s="271"/>
      <c r="J117" s="149"/>
      <c r="K117" s="140"/>
      <c r="L117" s="161"/>
      <c r="M117" s="297"/>
      <c r="N117" s="425"/>
    </row>
    <row r="118" spans="2:14" ht="22.5" customHeight="1" x14ac:dyDescent="0.3">
      <c r="B118" s="147"/>
      <c r="C118" s="304"/>
      <c r="D118" s="135"/>
      <c r="E118" s="118"/>
      <c r="F118" s="121"/>
      <c r="G118" s="77">
        <v>8</v>
      </c>
      <c r="H118" s="77"/>
      <c r="I118" s="272"/>
      <c r="J118" s="150"/>
      <c r="K118" s="141"/>
      <c r="L118" s="161"/>
      <c r="M118" s="297"/>
      <c r="N118" s="425"/>
    </row>
    <row r="119" spans="2:14" ht="22.5" customHeight="1" x14ac:dyDescent="0.3">
      <c r="B119" s="145" t="str">
        <f>+LEFT(C119,5)</f>
        <v xml:space="preserve">17.8 </v>
      </c>
      <c r="C119" s="302" t="s">
        <v>349</v>
      </c>
      <c r="D119" s="133" t="s">
        <v>346</v>
      </c>
      <c r="E119" s="116" t="s">
        <v>350</v>
      </c>
      <c r="F119" s="119">
        <v>3</v>
      </c>
      <c r="G119" s="70">
        <v>1</v>
      </c>
      <c r="H119" s="114" t="s">
        <v>351</v>
      </c>
      <c r="I119" s="400" t="s">
        <v>352</v>
      </c>
      <c r="J119" s="148">
        <v>3</v>
      </c>
      <c r="K119" s="139" t="str">
        <f t="shared" si="6"/>
        <v>Mantenimiento del control</v>
      </c>
      <c r="L119" s="161">
        <f t="shared" ref="L119" si="14">+IF(K119="",312,IF(K119="Deficiencia de control mayor (diseño y ejecución)",320,IF(K119="Deficiencia de control (diseño o ejecución)",340,IF(K119="Oportunidad de mejora",360,380))))</f>
        <v>380</v>
      </c>
      <c r="M119" s="297">
        <v>6.9874559999999999</v>
      </c>
      <c r="N119" s="425">
        <f>+L119+M119</f>
        <v>386.98745600000001</v>
      </c>
    </row>
    <row r="120" spans="2:14" ht="22.5" customHeight="1" x14ac:dyDescent="0.3">
      <c r="B120" s="146"/>
      <c r="C120" s="303"/>
      <c r="D120" s="134"/>
      <c r="E120" s="117"/>
      <c r="F120" s="120"/>
      <c r="G120" s="72">
        <v>2</v>
      </c>
      <c r="H120" s="72"/>
      <c r="I120" s="401"/>
      <c r="J120" s="149"/>
      <c r="K120" s="140"/>
      <c r="L120" s="161"/>
      <c r="M120" s="297"/>
      <c r="N120" s="425"/>
    </row>
    <row r="121" spans="2:14" ht="22.5" customHeight="1" x14ac:dyDescent="0.3">
      <c r="B121" s="146"/>
      <c r="C121" s="303"/>
      <c r="D121" s="134"/>
      <c r="E121" s="117"/>
      <c r="F121" s="120"/>
      <c r="G121" s="72">
        <v>3</v>
      </c>
      <c r="H121" s="72"/>
      <c r="I121" s="401"/>
      <c r="J121" s="149"/>
      <c r="K121" s="140"/>
      <c r="L121" s="161"/>
      <c r="M121" s="297"/>
      <c r="N121" s="425"/>
    </row>
    <row r="122" spans="2:14" ht="22.5" customHeight="1" x14ac:dyDescent="0.3">
      <c r="B122" s="146"/>
      <c r="C122" s="303"/>
      <c r="D122" s="134"/>
      <c r="E122" s="117"/>
      <c r="F122" s="120"/>
      <c r="G122" s="72">
        <v>4</v>
      </c>
      <c r="H122" s="72"/>
      <c r="I122" s="401"/>
      <c r="J122" s="149"/>
      <c r="K122" s="140"/>
      <c r="L122" s="161"/>
      <c r="M122" s="297"/>
      <c r="N122" s="425"/>
    </row>
    <row r="123" spans="2:14" ht="22.5" customHeight="1" x14ac:dyDescent="0.3">
      <c r="B123" s="146"/>
      <c r="C123" s="303"/>
      <c r="D123" s="134"/>
      <c r="E123" s="117"/>
      <c r="F123" s="120"/>
      <c r="G123" s="72">
        <v>5</v>
      </c>
      <c r="H123" s="72"/>
      <c r="I123" s="401"/>
      <c r="J123" s="149"/>
      <c r="K123" s="140"/>
      <c r="L123" s="161"/>
      <c r="M123" s="297"/>
      <c r="N123" s="425"/>
    </row>
    <row r="124" spans="2:14" ht="22.5" customHeight="1" x14ac:dyDescent="0.3">
      <c r="B124" s="146"/>
      <c r="C124" s="303"/>
      <c r="D124" s="134"/>
      <c r="E124" s="117"/>
      <c r="F124" s="120"/>
      <c r="G124" s="72">
        <v>6</v>
      </c>
      <c r="H124" s="72"/>
      <c r="I124" s="401"/>
      <c r="J124" s="149"/>
      <c r="K124" s="140"/>
      <c r="L124" s="161"/>
      <c r="M124" s="297"/>
      <c r="N124" s="425"/>
    </row>
    <row r="125" spans="2:14" ht="22.5" customHeight="1" x14ac:dyDescent="0.3">
      <c r="B125" s="146"/>
      <c r="C125" s="303"/>
      <c r="D125" s="134"/>
      <c r="E125" s="117"/>
      <c r="F125" s="120"/>
      <c r="G125" s="72">
        <v>7</v>
      </c>
      <c r="H125" s="72"/>
      <c r="I125" s="401"/>
      <c r="J125" s="149"/>
      <c r="K125" s="140"/>
      <c r="L125" s="161"/>
      <c r="M125" s="297"/>
      <c r="N125" s="425"/>
    </row>
    <row r="126" spans="2:14" ht="22.5" customHeight="1" x14ac:dyDescent="0.3">
      <c r="B126" s="147"/>
      <c r="C126" s="304"/>
      <c r="D126" s="135"/>
      <c r="E126" s="118"/>
      <c r="F126" s="121"/>
      <c r="G126" s="77">
        <v>8</v>
      </c>
      <c r="H126" s="77"/>
      <c r="I126" s="402"/>
      <c r="J126" s="150"/>
      <c r="K126" s="141"/>
      <c r="L126" s="161"/>
      <c r="M126" s="297"/>
      <c r="N126" s="425"/>
    </row>
    <row r="127" spans="2:14" ht="22.5" customHeight="1" x14ac:dyDescent="0.3">
      <c r="B127" s="145" t="str">
        <f>+LEFT(C127,5)</f>
        <v xml:space="preserve">17.9 </v>
      </c>
      <c r="C127" s="130" t="s">
        <v>353</v>
      </c>
      <c r="D127" s="133" t="s">
        <v>346</v>
      </c>
      <c r="E127" s="119" t="s">
        <v>303</v>
      </c>
      <c r="F127" s="119">
        <v>3</v>
      </c>
      <c r="G127" s="78">
        <v>1</v>
      </c>
      <c r="H127" s="111" t="s">
        <v>333</v>
      </c>
      <c r="I127" s="285" t="s">
        <v>354</v>
      </c>
      <c r="J127" s="148">
        <v>3</v>
      </c>
      <c r="K127" s="177" t="str">
        <f t="shared" ref="K127" si="15">+IF(OR(ISBLANK(F127),ISBLANK(J127)),"",IF(OR(AND(F127=1,J127=1),AND(F127=1,J127=2),AND(F127=1,J127=3)),"Deficiencia de control mayor (diseño y ejecución)",IF(OR(AND(F127=2,J127=2),AND(F127=3,J127=1),AND(F127=3,J127=2),AND(F127=2,J127=1)),"Deficiencia de control (diseño o ejecución)",IF(AND(F127=2,J127=3),"Oportunidad de mejora","Mantenimiento del control"))))</f>
        <v>Mantenimiento del control</v>
      </c>
      <c r="L127" s="161">
        <f t="shared" ref="L127" si="16">+IF(K127="",312,IF(K127="Deficiencia de control mayor (diseño y ejecución)",320,IF(K127="Deficiencia de control (diseño o ejecución)",340,IF(K127="Oportunidad de mejora",360,380))))</f>
        <v>380</v>
      </c>
      <c r="M127" s="297">
        <v>7.0122999999999998</v>
      </c>
      <c r="N127" s="425">
        <f>+L127+M127</f>
        <v>387.01229999999998</v>
      </c>
    </row>
    <row r="128" spans="2:14" ht="22.5" customHeight="1" x14ac:dyDescent="0.3">
      <c r="B128" s="146"/>
      <c r="C128" s="131"/>
      <c r="D128" s="134"/>
      <c r="E128" s="120"/>
      <c r="F128" s="120"/>
      <c r="G128" s="72">
        <v>2</v>
      </c>
      <c r="H128" s="112" t="s">
        <v>355</v>
      </c>
      <c r="I128" s="286"/>
      <c r="J128" s="149"/>
      <c r="K128" s="178"/>
      <c r="L128" s="161"/>
      <c r="M128" s="297"/>
      <c r="N128" s="425"/>
    </row>
    <row r="129" spans="2:14" ht="22.5" customHeight="1" x14ac:dyDescent="0.3">
      <c r="B129" s="146"/>
      <c r="C129" s="131"/>
      <c r="D129" s="134"/>
      <c r="E129" s="120"/>
      <c r="F129" s="120"/>
      <c r="G129" s="72">
        <v>3</v>
      </c>
      <c r="H129" s="72"/>
      <c r="I129" s="286"/>
      <c r="J129" s="149"/>
      <c r="K129" s="178"/>
      <c r="L129" s="161"/>
      <c r="M129" s="297"/>
      <c r="N129" s="425"/>
    </row>
    <row r="130" spans="2:14" ht="22.5" customHeight="1" x14ac:dyDescent="0.3">
      <c r="B130" s="146"/>
      <c r="C130" s="131"/>
      <c r="D130" s="134"/>
      <c r="E130" s="120"/>
      <c r="F130" s="120"/>
      <c r="G130" s="72">
        <v>4</v>
      </c>
      <c r="H130" s="72"/>
      <c r="I130" s="286"/>
      <c r="J130" s="149"/>
      <c r="K130" s="178"/>
      <c r="L130" s="161"/>
      <c r="M130" s="297"/>
      <c r="N130" s="425"/>
    </row>
    <row r="131" spans="2:14" ht="22.5" customHeight="1" x14ac:dyDescent="0.3">
      <c r="B131" s="146"/>
      <c r="C131" s="131"/>
      <c r="D131" s="134"/>
      <c r="E131" s="120"/>
      <c r="F131" s="120"/>
      <c r="G131" s="72">
        <v>5</v>
      </c>
      <c r="H131" s="72"/>
      <c r="I131" s="286"/>
      <c r="J131" s="149"/>
      <c r="K131" s="178"/>
      <c r="L131" s="161"/>
      <c r="M131" s="297"/>
      <c r="N131" s="425"/>
    </row>
    <row r="132" spans="2:14" ht="22.5" customHeight="1" x14ac:dyDescent="0.3">
      <c r="B132" s="146"/>
      <c r="C132" s="131"/>
      <c r="D132" s="134"/>
      <c r="E132" s="120"/>
      <c r="F132" s="120"/>
      <c r="G132" s="72">
        <v>6</v>
      </c>
      <c r="H132" s="72"/>
      <c r="I132" s="286"/>
      <c r="J132" s="149"/>
      <c r="K132" s="178"/>
      <c r="L132" s="161"/>
      <c r="M132" s="297"/>
      <c r="N132" s="425"/>
    </row>
    <row r="133" spans="2:14" ht="22.5" customHeight="1" x14ac:dyDescent="0.3">
      <c r="B133" s="146"/>
      <c r="C133" s="131"/>
      <c r="D133" s="134"/>
      <c r="E133" s="120"/>
      <c r="F133" s="120"/>
      <c r="G133" s="72">
        <v>7</v>
      </c>
      <c r="H133" s="72"/>
      <c r="I133" s="286"/>
      <c r="J133" s="149"/>
      <c r="K133" s="178"/>
      <c r="L133" s="161"/>
      <c r="M133" s="297"/>
      <c r="N133" s="425"/>
    </row>
    <row r="134" spans="2:14" ht="22.5" customHeight="1" x14ac:dyDescent="0.3">
      <c r="B134" s="147"/>
      <c r="C134" s="132"/>
      <c r="D134" s="135"/>
      <c r="E134" s="121"/>
      <c r="F134" s="121"/>
      <c r="G134" s="77">
        <v>8</v>
      </c>
      <c r="H134" s="77"/>
      <c r="I134" s="287"/>
      <c r="J134" s="150"/>
      <c r="K134" s="179"/>
      <c r="L134" s="161"/>
      <c r="M134" s="297"/>
      <c r="N134" s="425"/>
    </row>
  </sheetData>
  <sheetProtection algorithmName="SHA-512" hashValue="/tR0gKwhLUIcI41yyV/9oHtI8OFb9GS6nBTWkL/cEQd+nJxyYqlDCIi7nBBZ1npnuwPsuGxD7EEQrWa0+uFnFg==" saltValue="rXYnqHjtiEc5Az5h9Unf3A==" spinCount="100000" sheet="1" objects="1" scenarios="1" formatCells="0" formatColumns="0" formatRows="0"/>
  <mergeCells count="184">
    <mergeCell ref="L111:L118"/>
    <mergeCell ref="L119:L126"/>
    <mergeCell ref="M111:M118"/>
    <mergeCell ref="M119:M126"/>
    <mergeCell ref="N111:N118"/>
    <mergeCell ref="N119:N126"/>
    <mergeCell ref="I127:I134"/>
    <mergeCell ref="I28:I35"/>
    <mergeCell ref="I36:I43"/>
    <mergeCell ref="I44:I51"/>
    <mergeCell ref="I52:I59"/>
    <mergeCell ref="I63:I70"/>
    <mergeCell ref="I71:I78"/>
    <mergeCell ref="I79:I86"/>
    <mergeCell ref="I87:I94"/>
    <mergeCell ref="I95:I102"/>
    <mergeCell ref="N79:N86"/>
    <mergeCell ref="N87:N94"/>
    <mergeCell ref="N95:N102"/>
    <mergeCell ref="N103:N110"/>
    <mergeCell ref="N127:N134"/>
    <mergeCell ref="L79:L86"/>
    <mergeCell ref="L87:L94"/>
    <mergeCell ref="L95:L102"/>
    <mergeCell ref="N17:N19"/>
    <mergeCell ref="N20:N27"/>
    <mergeCell ref="N28:N35"/>
    <mergeCell ref="N36:N43"/>
    <mergeCell ref="N44:N51"/>
    <mergeCell ref="N52:N59"/>
    <mergeCell ref="N60:N62"/>
    <mergeCell ref="N63:N70"/>
    <mergeCell ref="N71:N78"/>
    <mergeCell ref="L103:L110"/>
    <mergeCell ref="L127:L134"/>
    <mergeCell ref="M17:M19"/>
    <mergeCell ref="M20:M27"/>
    <mergeCell ref="M28:M35"/>
    <mergeCell ref="M36:M43"/>
    <mergeCell ref="M44:M51"/>
    <mergeCell ref="M52:M59"/>
    <mergeCell ref="M60:M62"/>
    <mergeCell ref="M63:M70"/>
    <mergeCell ref="M71:M78"/>
    <mergeCell ref="M79:M86"/>
    <mergeCell ref="M87:M94"/>
    <mergeCell ref="M95:M102"/>
    <mergeCell ref="M103:M110"/>
    <mergeCell ref="M127:M134"/>
    <mergeCell ref="L17:L19"/>
    <mergeCell ref="L20:L27"/>
    <mergeCell ref="L28:L35"/>
    <mergeCell ref="L36:L43"/>
    <mergeCell ref="L44:L51"/>
    <mergeCell ref="L52:L59"/>
    <mergeCell ref="L60:L62"/>
    <mergeCell ref="L63:L70"/>
    <mergeCell ref="L71:L78"/>
    <mergeCell ref="C36:C43"/>
    <mergeCell ref="E36:E43"/>
    <mergeCell ref="F36:F43"/>
    <mergeCell ref="C71:C78"/>
    <mergeCell ref="E71:E78"/>
    <mergeCell ref="F71:F78"/>
    <mergeCell ref="C63:C70"/>
    <mergeCell ref="E63:E70"/>
    <mergeCell ref="F63:F70"/>
    <mergeCell ref="C52:C59"/>
    <mergeCell ref="E52:E59"/>
    <mergeCell ref="D71:D78"/>
    <mergeCell ref="D52:D59"/>
    <mergeCell ref="D63:D70"/>
    <mergeCell ref="C60:C62"/>
    <mergeCell ref="J63:J70"/>
    <mergeCell ref="J52:J59"/>
    <mergeCell ref="J60:J62"/>
    <mergeCell ref="D36:D43"/>
    <mergeCell ref="J36:J43"/>
    <mergeCell ref="F60:F62"/>
    <mergeCell ref="E60:E62"/>
    <mergeCell ref="D44:D51"/>
    <mergeCell ref="J79:J86"/>
    <mergeCell ref="J87:J94"/>
    <mergeCell ref="C79:C86"/>
    <mergeCell ref="E79:E86"/>
    <mergeCell ref="F79:F86"/>
    <mergeCell ref="D79:D86"/>
    <mergeCell ref="D87:D94"/>
    <mergeCell ref="C87:C94"/>
    <mergeCell ref="E87:E94"/>
    <mergeCell ref="F87:F94"/>
    <mergeCell ref="D103:D110"/>
    <mergeCell ref="J95:J102"/>
    <mergeCell ref="J103:J110"/>
    <mergeCell ref="D95:D102"/>
    <mergeCell ref="C103:C110"/>
    <mergeCell ref="E103:E110"/>
    <mergeCell ref="F103:F110"/>
    <mergeCell ref="C95:C102"/>
    <mergeCell ref="E95:E102"/>
    <mergeCell ref="F95:F102"/>
    <mergeCell ref="I103:I110"/>
    <mergeCell ref="E44:E51"/>
    <mergeCell ref="F44:F51"/>
    <mergeCell ref="J44:J51"/>
    <mergeCell ref="I61:I62"/>
    <mergeCell ref="G60:I60"/>
    <mergeCell ref="G61:G62"/>
    <mergeCell ref="F52:F59"/>
    <mergeCell ref="D60:D62"/>
    <mergeCell ref="H61:H62"/>
    <mergeCell ref="C14:K14"/>
    <mergeCell ref="C15:K15"/>
    <mergeCell ref="K20:K27"/>
    <mergeCell ref="K28:K35"/>
    <mergeCell ref="D17:D19"/>
    <mergeCell ref="C20:C27"/>
    <mergeCell ref="E20:E27"/>
    <mergeCell ref="F20:F27"/>
    <mergeCell ref="G18:G19"/>
    <mergeCell ref="C17:C19"/>
    <mergeCell ref="F17:F19"/>
    <mergeCell ref="G17:I17"/>
    <mergeCell ref="I18:I19"/>
    <mergeCell ref="E17:E19"/>
    <mergeCell ref="J17:J19"/>
    <mergeCell ref="C28:C35"/>
    <mergeCell ref="D28:D35"/>
    <mergeCell ref="E28:E35"/>
    <mergeCell ref="F28:F35"/>
    <mergeCell ref="J28:J35"/>
    <mergeCell ref="D20:D27"/>
    <mergeCell ref="J20:J27"/>
    <mergeCell ref="H18:H19"/>
    <mergeCell ref="I20:I27"/>
    <mergeCell ref="B17:B19"/>
    <mergeCell ref="B20:B27"/>
    <mergeCell ref="B28:B35"/>
    <mergeCell ref="B36:B43"/>
    <mergeCell ref="B44:B51"/>
    <mergeCell ref="K127:K134"/>
    <mergeCell ref="K71:K78"/>
    <mergeCell ref="K79:K86"/>
    <mergeCell ref="K87:K94"/>
    <mergeCell ref="K95:K102"/>
    <mergeCell ref="K103:K110"/>
    <mergeCell ref="K36:K43"/>
    <mergeCell ref="K44:K51"/>
    <mergeCell ref="K52:K59"/>
    <mergeCell ref="K60:K62"/>
    <mergeCell ref="K63:K70"/>
    <mergeCell ref="K17:K19"/>
    <mergeCell ref="C127:C134"/>
    <mergeCell ref="D127:D134"/>
    <mergeCell ref="E127:E134"/>
    <mergeCell ref="F127:F134"/>
    <mergeCell ref="J127:J134"/>
    <mergeCell ref="J71:J78"/>
    <mergeCell ref="C44:C51"/>
    <mergeCell ref="B87:B94"/>
    <mergeCell ref="B95:B102"/>
    <mergeCell ref="B103:B110"/>
    <mergeCell ref="B127:B134"/>
    <mergeCell ref="B52:B59"/>
    <mergeCell ref="B60:B62"/>
    <mergeCell ref="B63:B70"/>
    <mergeCell ref="B71:B78"/>
    <mergeCell ref="B79:B86"/>
    <mergeCell ref="B111:B118"/>
    <mergeCell ref="B119:B126"/>
    <mergeCell ref="D119:D126"/>
    <mergeCell ref="E119:E126"/>
    <mergeCell ref="F119:F126"/>
    <mergeCell ref="I119:I126"/>
    <mergeCell ref="J119:J126"/>
    <mergeCell ref="K119:K126"/>
    <mergeCell ref="C119:C126"/>
    <mergeCell ref="C111:C118"/>
    <mergeCell ref="D111:D118"/>
    <mergeCell ref="E111:E118"/>
    <mergeCell ref="F111:F118"/>
    <mergeCell ref="J111:J118"/>
    <mergeCell ref="K111:K118"/>
    <mergeCell ref="I111:I118"/>
  </mergeCells>
  <dataValidations count="1">
    <dataValidation type="list" allowBlank="1" showInputMessage="1" showErrorMessage="1" sqref="J20:J59 F20:F59 F63:F134 J63:J134" xr:uid="{00000000-0002-0000-0600-000000000000}">
      <formula1>"1,2,3"</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38"/>
  <sheetViews>
    <sheetView tabSelected="1" topLeftCell="D21" zoomScale="60" zoomScaleNormal="60" workbookViewId="0">
      <selection activeCell="M24" sqref="M24"/>
    </sheetView>
  </sheetViews>
  <sheetFormatPr defaultColWidth="11.453125" defaultRowHeight="12.5" x14ac:dyDescent="0.25"/>
  <cols>
    <col min="1" max="1" width="3.1796875" style="14" customWidth="1"/>
    <col min="2" max="2" width="3.453125" style="14" customWidth="1"/>
    <col min="3" max="3" width="35.54296875" style="14" customWidth="1"/>
    <col min="4" max="4" width="2.54296875" style="14" customWidth="1"/>
    <col min="5" max="5" width="38.7265625" style="14" customWidth="1"/>
    <col min="6" max="6" width="10.81640625" style="14" customWidth="1"/>
    <col min="7" max="7" width="23.453125" style="14" customWidth="1"/>
    <col min="8" max="8" width="7.54296875" style="14" customWidth="1"/>
    <col min="9" max="9" width="68.1796875" style="14" customWidth="1"/>
    <col min="10" max="10" width="5.81640625" style="14" customWidth="1"/>
    <col min="11" max="11" width="28.1796875" style="14" customWidth="1"/>
    <col min="12" max="12" width="4.26953125" style="14" customWidth="1"/>
    <col min="13" max="13" width="78.7265625" style="14" customWidth="1"/>
    <col min="14" max="14" width="5.81640625" style="14" customWidth="1"/>
    <col min="15" max="15" width="24.81640625" style="14" customWidth="1"/>
    <col min="16" max="16" width="7" style="14" customWidth="1"/>
    <col min="17" max="16384" width="11.453125" style="14"/>
  </cols>
  <sheetData>
    <row r="1" spans="2:16" ht="13" thickBot="1" x14ac:dyDescent="0.3"/>
    <row r="2" spans="2:16" ht="18" customHeight="1" thickTop="1" x14ac:dyDescent="0.25">
      <c r="B2" s="10"/>
      <c r="C2" s="11"/>
      <c r="D2" s="11"/>
      <c r="E2" s="11"/>
      <c r="F2" s="11"/>
      <c r="G2" s="11"/>
      <c r="H2" s="11"/>
      <c r="I2" s="11"/>
      <c r="J2" s="11"/>
      <c r="K2" s="11"/>
      <c r="L2" s="11"/>
      <c r="M2" s="11"/>
      <c r="N2" s="11"/>
      <c r="O2" s="11"/>
      <c r="P2" s="12"/>
    </row>
    <row r="3" spans="2:16" ht="18" customHeight="1" x14ac:dyDescent="0.3">
      <c r="B3" s="13"/>
      <c r="E3" s="450" t="s">
        <v>356</v>
      </c>
      <c r="F3" s="446" t="s">
        <v>357</v>
      </c>
      <c r="G3" s="446"/>
      <c r="H3" s="446"/>
      <c r="I3" s="446"/>
      <c r="J3" s="446"/>
      <c r="K3" s="446"/>
      <c r="L3" s="446"/>
      <c r="M3" s="446"/>
      <c r="N3" s="94"/>
      <c r="O3" s="94"/>
      <c r="P3" s="15"/>
    </row>
    <row r="4" spans="2:16" ht="18" customHeight="1" x14ac:dyDescent="0.3">
      <c r="B4" s="13"/>
      <c r="E4" s="451"/>
      <c r="F4" s="446"/>
      <c r="G4" s="446"/>
      <c r="H4" s="446"/>
      <c r="I4" s="446"/>
      <c r="J4" s="446"/>
      <c r="K4" s="446"/>
      <c r="L4" s="446"/>
      <c r="M4" s="446"/>
      <c r="N4" s="94"/>
      <c r="O4" s="94"/>
      <c r="P4" s="15"/>
    </row>
    <row r="5" spans="2:16" ht="41.25" customHeight="1" x14ac:dyDescent="0.3">
      <c r="B5" s="13"/>
      <c r="E5" s="66" t="s">
        <v>358</v>
      </c>
      <c r="F5" s="447" t="s">
        <v>616</v>
      </c>
      <c r="G5" s="448"/>
      <c r="H5" s="448"/>
      <c r="I5" s="448"/>
      <c r="J5" s="448"/>
      <c r="K5" s="448"/>
      <c r="L5" s="448"/>
      <c r="M5" s="449"/>
      <c r="N5" s="95"/>
      <c r="O5" s="95"/>
      <c r="P5" s="15"/>
    </row>
    <row r="6" spans="2:16" ht="18" customHeight="1" thickBot="1" x14ac:dyDescent="0.35">
      <c r="B6" s="13"/>
      <c r="E6" s="34"/>
      <c r="F6" s="95"/>
      <c r="G6" s="95"/>
      <c r="H6" s="95"/>
      <c r="I6" s="95"/>
      <c r="J6" s="95"/>
      <c r="K6" s="95"/>
      <c r="L6" s="95"/>
      <c r="P6" s="15"/>
    </row>
    <row r="7" spans="2:16" ht="93" customHeight="1" thickBot="1" x14ac:dyDescent="0.3">
      <c r="B7" s="13"/>
      <c r="I7" s="452" t="s">
        <v>359</v>
      </c>
      <c r="J7" s="453"/>
      <c r="K7" s="454"/>
      <c r="M7" s="79">
        <f>+AVERAGE(G25,G27,G29,G31,G33)</f>
        <v>0.88354341736694675</v>
      </c>
      <c r="N7" s="45"/>
      <c r="O7" s="45"/>
      <c r="P7" s="15"/>
    </row>
    <row r="8" spans="2:16" ht="18" customHeight="1" x14ac:dyDescent="0.35">
      <c r="B8" s="13"/>
      <c r="M8" s="36"/>
      <c r="N8" s="36"/>
      <c r="O8" s="36"/>
      <c r="P8" s="15"/>
    </row>
    <row r="9" spans="2:16" ht="18" customHeight="1" x14ac:dyDescent="0.25">
      <c r="B9" s="13"/>
      <c r="P9" s="15"/>
    </row>
    <row r="10" spans="2:16" x14ac:dyDescent="0.25">
      <c r="B10" s="13"/>
      <c r="P10" s="15"/>
    </row>
    <row r="11" spans="2:16" x14ac:dyDescent="0.25">
      <c r="B11" s="13"/>
      <c r="P11" s="15"/>
    </row>
    <row r="12" spans="2:16" x14ac:dyDescent="0.25">
      <c r="B12" s="13"/>
      <c r="P12" s="15"/>
    </row>
    <row r="13" spans="2:16" x14ac:dyDescent="0.25">
      <c r="B13" s="13"/>
      <c r="P13" s="15"/>
    </row>
    <row r="14" spans="2:16" x14ac:dyDescent="0.25">
      <c r="B14" s="13"/>
      <c r="P14" s="15"/>
    </row>
    <row r="15" spans="2:16" x14ac:dyDescent="0.25">
      <c r="B15" s="13"/>
      <c r="P15" s="15"/>
    </row>
    <row r="16" spans="2:16" x14ac:dyDescent="0.25">
      <c r="B16" s="13"/>
      <c r="P16" s="15"/>
    </row>
    <row r="17" spans="2:22" ht="23" x14ac:dyDescent="0.25">
      <c r="B17" s="13"/>
      <c r="C17" s="435" t="s">
        <v>360</v>
      </c>
      <c r="D17" s="436"/>
      <c r="E17" s="436"/>
      <c r="F17" s="436"/>
      <c r="G17" s="436"/>
      <c r="H17" s="436"/>
      <c r="I17" s="436"/>
      <c r="J17" s="436"/>
      <c r="K17" s="436"/>
      <c r="L17" s="436"/>
      <c r="M17" s="437"/>
      <c r="N17" s="46"/>
      <c r="O17" s="46"/>
      <c r="P17" s="15"/>
    </row>
    <row r="18" spans="2:22" ht="15.75" customHeight="1" x14ac:dyDescent="0.25">
      <c r="B18" s="13"/>
      <c r="C18" s="16"/>
      <c r="D18" s="16"/>
      <c r="E18" s="16"/>
      <c r="F18" s="16"/>
      <c r="G18" s="16"/>
      <c r="H18" s="16"/>
      <c r="I18" s="16"/>
      <c r="J18" s="16"/>
      <c r="K18" s="16"/>
      <c r="L18" s="16"/>
      <c r="M18" s="16"/>
      <c r="N18" s="20"/>
      <c r="O18" s="20"/>
      <c r="P18" s="15"/>
    </row>
    <row r="19" spans="2:22" ht="141.75" customHeight="1" x14ac:dyDescent="0.25">
      <c r="B19" s="13"/>
      <c r="C19" s="438" t="s">
        <v>361</v>
      </c>
      <c r="D19" s="439"/>
      <c r="E19" s="84" t="s">
        <v>605</v>
      </c>
      <c r="F19" s="440" t="s">
        <v>606</v>
      </c>
      <c r="G19" s="440"/>
      <c r="H19" s="440"/>
      <c r="I19" s="440"/>
      <c r="J19" s="440"/>
      <c r="K19" s="440"/>
      <c r="L19" s="440"/>
      <c r="M19" s="441"/>
      <c r="N19" s="38"/>
      <c r="O19" s="38"/>
      <c r="P19" s="15"/>
    </row>
    <row r="20" spans="2:22" ht="105.75" customHeight="1" x14ac:dyDescent="0.25">
      <c r="B20" s="13"/>
      <c r="C20" s="438" t="s">
        <v>363</v>
      </c>
      <c r="D20" s="439"/>
      <c r="E20" s="84" t="s">
        <v>608</v>
      </c>
      <c r="F20" s="442" t="s">
        <v>607</v>
      </c>
      <c r="G20" s="442"/>
      <c r="H20" s="442"/>
      <c r="I20" s="442"/>
      <c r="J20" s="442"/>
      <c r="K20" s="442"/>
      <c r="L20" s="442"/>
      <c r="M20" s="443"/>
      <c r="N20" s="38"/>
      <c r="O20" s="38"/>
      <c r="P20" s="15"/>
    </row>
    <row r="21" spans="2:22" ht="143.25" customHeight="1" x14ac:dyDescent="0.25">
      <c r="B21" s="13"/>
      <c r="C21" s="433" t="s">
        <v>364</v>
      </c>
      <c r="D21" s="434"/>
      <c r="E21" s="84" t="s">
        <v>362</v>
      </c>
      <c r="F21" s="444" t="s">
        <v>365</v>
      </c>
      <c r="G21" s="444"/>
      <c r="H21" s="444"/>
      <c r="I21" s="444"/>
      <c r="J21" s="444"/>
      <c r="K21" s="444"/>
      <c r="L21" s="444"/>
      <c r="M21" s="445"/>
      <c r="N21" s="38"/>
      <c r="O21" s="38"/>
      <c r="P21" s="15"/>
    </row>
    <row r="22" spans="2:22" ht="66" customHeight="1" x14ac:dyDescent="0.3">
      <c r="B22" s="13"/>
      <c r="G22" s="37"/>
      <c r="P22" s="15"/>
    </row>
    <row r="23" spans="2:22" ht="102.75" customHeight="1" thickBot="1" x14ac:dyDescent="0.35">
      <c r="B23" s="13"/>
      <c r="C23" s="59" t="s">
        <v>366</v>
      </c>
      <c r="D23" s="2"/>
      <c r="E23" s="43" t="s">
        <v>367</v>
      </c>
      <c r="F23" s="2"/>
      <c r="G23" s="43" t="s">
        <v>368</v>
      </c>
      <c r="H23" s="2"/>
      <c r="I23" s="55" t="s">
        <v>369</v>
      </c>
      <c r="J23" s="33"/>
      <c r="K23" s="56" t="s">
        <v>370</v>
      </c>
      <c r="L23" s="33"/>
      <c r="M23" s="57" t="s">
        <v>371</v>
      </c>
      <c r="N23" s="33"/>
      <c r="O23" s="58" t="s">
        <v>372</v>
      </c>
      <c r="P23" s="15"/>
      <c r="Q23" s="27"/>
    </row>
    <row r="24" spans="2:22" ht="6.75" customHeight="1" x14ac:dyDescent="0.45">
      <c r="B24" s="13"/>
      <c r="C24" s="60"/>
      <c r="D24"/>
      <c r="E24"/>
      <c r="F24"/>
      <c r="G24"/>
      <c r="H24"/>
      <c r="I24" s="41"/>
      <c r="J24"/>
      <c r="K24" s="41"/>
      <c r="L24"/>
      <c r="M24"/>
      <c r="N24"/>
      <c r="O24"/>
      <c r="P24" s="15"/>
    </row>
    <row r="25" spans="2:22" ht="179.25" customHeight="1" x14ac:dyDescent="0.25">
      <c r="B25" s="13"/>
      <c r="C25" s="61" t="s">
        <v>373</v>
      </c>
      <c r="D25" s="1"/>
      <c r="E25" s="81" t="str">
        <f>+IF(Hoja1!$N$2&gt;=0.5,"Si","No")</f>
        <v>Si</v>
      </c>
      <c r="F25" s="32"/>
      <c r="G25" s="80">
        <f>+Hoja1!N2</f>
        <v>0.79166666666666663</v>
      </c>
      <c r="H25" s="32"/>
      <c r="I25" s="102" t="s">
        <v>609</v>
      </c>
      <c r="J25" s="40"/>
      <c r="K25" s="82">
        <v>0.71</v>
      </c>
      <c r="L25" s="30"/>
      <c r="M25" s="105" t="s">
        <v>614</v>
      </c>
      <c r="N25" s="39"/>
      <c r="O25" s="83">
        <f>G25-K25</f>
        <v>8.1666666666666665E-2</v>
      </c>
      <c r="P25" s="17"/>
      <c r="Q25" s="19"/>
      <c r="R25" s="19"/>
      <c r="S25" s="19"/>
      <c r="T25" s="19"/>
      <c r="U25" s="19"/>
      <c r="V25" s="19"/>
    </row>
    <row r="26" spans="2:22" ht="6.75" customHeight="1" x14ac:dyDescent="0.45">
      <c r="B26" s="13"/>
      <c r="C26" s="60"/>
      <c r="D26"/>
      <c r="E26" s="3"/>
      <c r="F26"/>
      <c r="G26" s="29"/>
      <c r="H26"/>
      <c r="I26" s="42"/>
      <c r="J26"/>
      <c r="K26" s="41"/>
      <c r="L26"/>
      <c r="M26" s="4"/>
      <c r="N26" s="4"/>
      <c r="O26" s="44"/>
      <c r="P26" s="15"/>
    </row>
    <row r="27" spans="2:22" ht="128.25" customHeight="1" x14ac:dyDescent="0.25">
      <c r="B27" s="13"/>
      <c r="C27" s="62" t="s">
        <v>374</v>
      </c>
      <c r="D27" s="1"/>
      <c r="E27" s="81" t="str">
        <f>+IF(Hoja1!$N$26&gt;=0.5,"Si","No")</f>
        <v>Si</v>
      </c>
      <c r="F27"/>
      <c r="G27" s="80">
        <f>+Hoja1!N26</f>
        <v>0.91176470588235292</v>
      </c>
      <c r="H27"/>
      <c r="I27" s="102" t="s">
        <v>610</v>
      </c>
      <c r="J27"/>
      <c r="K27" s="82">
        <v>0.88</v>
      </c>
      <c r="L27" s="31"/>
      <c r="M27" s="105" t="s">
        <v>375</v>
      </c>
      <c r="N27" s="39"/>
      <c r="O27" s="83">
        <f>G27-K27</f>
        <v>3.1764705882352917E-2</v>
      </c>
      <c r="P27" s="15"/>
    </row>
    <row r="28" spans="2:22" ht="6.75" customHeight="1" x14ac:dyDescent="0.45">
      <c r="B28" s="13"/>
      <c r="C28" s="60"/>
      <c r="D28"/>
      <c r="E28" s="3"/>
      <c r="F28"/>
      <c r="G28" s="29"/>
      <c r="H28"/>
      <c r="I28" s="42"/>
      <c r="J28"/>
      <c r="K28" s="41"/>
      <c r="L28"/>
      <c r="M28" s="4"/>
      <c r="N28" s="4"/>
      <c r="O28" s="44"/>
      <c r="P28" s="15"/>
    </row>
    <row r="29" spans="2:22" ht="111" customHeight="1" x14ac:dyDescent="0.25">
      <c r="B29" s="13"/>
      <c r="C29" s="63" t="s">
        <v>376</v>
      </c>
      <c r="D29" s="1"/>
      <c r="E29" s="81" t="str">
        <f>+IF(Hoja1!$N$43&gt;=0.5,"Si","No")</f>
        <v>Si</v>
      </c>
      <c r="F29"/>
      <c r="G29" s="80">
        <f>+Hoja1!N43</f>
        <v>0.75</v>
      </c>
      <c r="H29"/>
      <c r="I29" s="102" t="s">
        <v>611</v>
      </c>
      <c r="J29"/>
      <c r="K29" s="82">
        <v>0.79</v>
      </c>
      <c r="L29" s="31"/>
      <c r="M29" s="105" t="s">
        <v>615</v>
      </c>
      <c r="N29" s="39"/>
      <c r="O29" s="83">
        <f>G29-K29</f>
        <v>-4.0000000000000036E-2</v>
      </c>
      <c r="P29" s="15"/>
    </row>
    <row r="30" spans="2:22" ht="6.75" customHeight="1" x14ac:dyDescent="0.45">
      <c r="B30" s="13"/>
      <c r="C30" s="60"/>
      <c r="D30"/>
      <c r="E30" s="3"/>
      <c r="F30"/>
      <c r="G30" s="29"/>
      <c r="H30"/>
      <c r="I30" s="42"/>
      <c r="J30"/>
      <c r="K30" s="41"/>
      <c r="L30"/>
      <c r="M30" s="4"/>
      <c r="N30" s="4"/>
      <c r="O30" s="44"/>
      <c r="P30" s="15"/>
    </row>
    <row r="31" spans="2:22" ht="139.5" customHeight="1" x14ac:dyDescent="0.25">
      <c r="B31" s="13"/>
      <c r="C31" s="64" t="s">
        <v>377</v>
      </c>
      <c r="D31" s="1"/>
      <c r="E31" s="81" t="str">
        <f>+IF(Hoja1!$N$55&gt;=0.5,"Si","No")</f>
        <v>Si</v>
      </c>
      <c r="F31"/>
      <c r="G31" s="80">
        <f>+Hoja1!N55</f>
        <v>1</v>
      </c>
      <c r="H31"/>
      <c r="I31" s="103" t="s">
        <v>612</v>
      </c>
      <c r="J31"/>
      <c r="K31" s="82">
        <v>0.93</v>
      </c>
      <c r="L31" s="31"/>
      <c r="M31" s="105" t="s">
        <v>378</v>
      </c>
      <c r="N31" s="39"/>
      <c r="O31" s="83">
        <f>G31-K31</f>
        <v>6.9999999999999951E-2</v>
      </c>
      <c r="P31" s="15"/>
    </row>
    <row r="32" spans="2:22" ht="6.75" customHeight="1" x14ac:dyDescent="0.45">
      <c r="B32" s="13"/>
      <c r="C32" s="60"/>
      <c r="D32"/>
      <c r="E32" s="3"/>
      <c r="F32"/>
      <c r="G32" s="29"/>
      <c r="H32"/>
      <c r="I32" s="42"/>
      <c r="J32"/>
      <c r="K32" s="41"/>
      <c r="L32"/>
      <c r="M32" s="4"/>
      <c r="N32" s="4"/>
      <c r="O32" s="44"/>
      <c r="P32" s="15"/>
    </row>
    <row r="33" spans="2:16" ht="161.25" customHeight="1" x14ac:dyDescent="0.25">
      <c r="B33" s="13"/>
      <c r="C33" s="65" t="s">
        <v>379</v>
      </c>
      <c r="D33" s="1"/>
      <c r="E33" s="81" t="str">
        <f>+IF(Hoja1!$N$69&gt;=0.5,"Si","No")</f>
        <v>Si</v>
      </c>
      <c r="F33"/>
      <c r="G33" s="80">
        <f>+Hoja1!N69</f>
        <v>0.9642857142857143</v>
      </c>
      <c r="H33"/>
      <c r="I33" s="104" t="s">
        <v>613</v>
      </c>
      <c r="J33"/>
      <c r="K33" s="82">
        <v>0.98</v>
      </c>
      <c r="L33" s="31"/>
      <c r="M33" s="105" t="s">
        <v>380</v>
      </c>
      <c r="N33" s="39"/>
      <c r="O33" s="83">
        <f>G33-K33</f>
        <v>-1.5714285714285681E-2</v>
      </c>
      <c r="P33" s="15"/>
    </row>
    <row r="34" spans="2:16" ht="15.5" x14ac:dyDescent="0.25">
      <c r="B34" s="13"/>
      <c r="C34" s="18"/>
      <c r="D34" s="18"/>
      <c r="E34" s="20"/>
      <c r="M34" s="21"/>
      <c r="N34" s="21"/>
      <c r="O34" s="21"/>
      <c r="P34" s="15"/>
    </row>
    <row r="35" spans="2:16" ht="15.5" x14ac:dyDescent="0.25">
      <c r="B35" s="13"/>
      <c r="C35" s="22"/>
      <c r="D35" s="18"/>
      <c r="E35" s="20"/>
      <c r="M35" s="21"/>
      <c r="N35" s="21"/>
      <c r="O35" s="21"/>
      <c r="P35" s="15"/>
    </row>
    <row r="36" spans="2:16" ht="13" x14ac:dyDescent="0.3">
      <c r="B36" s="13"/>
      <c r="C36" s="23"/>
      <c r="P36" s="15"/>
    </row>
    <row r="37" spans="2:16" ht="13" thickBot="1" x14ac:dyDescent="0.3">
      <c r="B37" s="24"/>
      <c r="C37" s="25"/>
      <c r="D37" s="25"/>
      <c r="E37" s="25"/>
      <c r="F37" s="25"/>
      <c r="G37" s="25"/>
      <c r="H37" s="25"/>
      <c r="I37" s="25"/>
      <c r="J37" s="25"/>
      <c r="K37" s="25"/>
      <c r="L37" s="25"/>
      <c r="M37" s="25"/>
      <c r="N37" s="25"/>
      <c r="O37" s="25"/>
      <c r="P37" s="26"/>
    </row>
    <row r="38" spans="2:16" ht="13" thickTop="1" x14ac:dyDescent="0.25"/>
  </sheetData>
  <sheetProtection password="D72A" sheet="1" objects="1" scenarios="1" formatCells="0" formatColumns="0" formatRows="0"/>
  <mergeCells count="11">
    <mergeCell ref="F3:M4"/>
    <mergeCell ref="F5:M5"/>
    <mergeCell ref="E3:E4"/>
    <mergeCell ref="C20:D20"/>
    <mergeCell ref="I7:K7"/>
    <mergeCell ref="C21:D21"/>
    <mergeCell ref="C17:M17"/>
    <mergeCell ref="C19:D19"/>
    <mergeCell ref="F19:M19"/>
    <mergeCell ref="F20:M20"/>
    <mergeCell ref="F21:M21"/>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conditionalFormatting sqref="G25 G27 G29 G31 G33">
    <cfRule type="cellIs" dxfId="5" priority="28" operator="between">
      <formula>0</formula>
      <formula>#REF!</formula>
    </cfRule>
  </conditionalFormatting>
  <conditionalFormatting sqref="K25">
    <cfRule type="cellIs" dxfId="4" priority="20" operator="between">
      <formula>0</formula>
      <formula>#REF!</formula>
    </cfRule>
  </conditionalFormatting>
  <conditionalFormatting sqref="K27">
    <cfRule type="cellIs" dxfId="3" priority="16" operator="between">
      <formula>0</formula>
      <formula>#REF!</formula>
    </cfRule>
  </conditionalFormatting>
  <conditionalFormatting sqref="K29">
    <cfRule type="cellIs" dxfId="2" priority="12" operator="between">
      <formula>0</formula>
      <formula>#REF!</formula>
    </cfRule>
  </conditionalFormatting>
  <conditionalFormatting sqref="K31">
    <cfRule type="cellIs" dxfId="1" priority="8" operator="between">
      <formula>0</formula>
      <formula>#REF!</formula>
    </cfRule>
  </conditionalFormatting>
  <conditionalFormatting sqref="K33">
    <cfRule type="cellIs" dxfId="0" priority="4" operator="between">
      <formula>0</formula>
      <formula>#REF!</formula>
    </cfRule>
  </conditionalFormatting>
  <dataValidations count="4">
    <dataValidation allowBlank="1" showInputMessage="1" showErrorMessage="1" prompt="Celda formulada, información proveniente de la pestaña de deficiencias." sqref="E23" xr:uid="{00000000-0002-0000-0800-000000000000}"/>
    <dataValidation type="list" allowBlank="1" showInputMessage="1" showErrorMessage="1" sqref="N19:O19" xr:uid="{00000000-0002-0000-0800-000001000000}">
      <formula1>"Si,No"</formula1>
    </dataValidation>
    <dataValidation type="list" allowBlank="1" showInputMessage="1" showErrorMessage="1" sqref="N20:O20 E20:E21" xr:uid="{00000000-0002-0000-0800-000002000000}">
      <formula1>"Si, No"</formula1>
    </dataValidation>
    <dataValidation type="list" allowBlank="1" showInputMessage="1" showErrorMessage="1" sqref="E19" xr:uid="{00000000-0002-0000-0800-000003000000}">
      <formula1>"Si,No,En proceso"</formula1>
    </dataValidation>
  </dataValidations>
  <pageMargins left="0.7" right="0.7" top="0.75" bottom="0.75" header="0.3" footer="0.3"/>
  <pageSetup orientation="portrait" verticalDpi="300" r:id="rId1"/>
  <ignoredErrors>
    <ignoredError sqref="O25 O27 O29 O31 O3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82"/>
  <sheetViews>
    <sheetView workbookViewId="0"/>
  </sheetViews>
  <sheetFormatPr defaultColWidth="11.453125" defaultRowHeight="12.5" x14ac:dyDescent="0.25"/>
  <cols>
    <col min="2" max="4" width="22.26953125" customWidth="1"/>
    <col min="5" max="5" width="34.54296875" customWidth="1"/>
    <col min="6" max="6" width="36.453125" bestFit="1" customWidth="1"/>
    <col min="8" max="8" width="12.26953125" bestFit="1" customWidth="1"/>
    <col min="9" max="9" width="12.7265625" customWidth="1"/>
    <col min="13" max="14" width="17.54296875" customWidth="1"/>
  </cols>
  <sheetData>
    <row r="1" spans="1:19" ht="81.75" customHeight="1" x14ac:dyDescent="0.25">
      <c r="A1" s="98" t="s">
        <v>2</v>
      </c>
      <c r="B1" s="98" t="s">
        <v>381</v>
      </c>
      <c r="C1" s="97" t="s">
        <v>382</v>
      </c>
      <c r="D1" s="97" t="s">
        <v>383</v>
      </c>
      <c r="E1" s="97" t="s">
        <v>384</v>
      </c>
      <c r="F1" s="98" t="s">
        <v>38</v>
      </c>
      <c r="G1" s="96" t="s">
        <v>385</v>
      </c>
      <c r="H1" s="96" t="s">
        <v>386</v>
      </c>
      <c r="I1" s="96" t="s">
        <v>387</v>
      </c>
      <c r="J1" s="96" t="s">
        <v>388</v>
      </c>
      <c r="K1" s="96" t="s">
        <v>389</v>
      </c>
      <c r="L1" s="96" t="s">
        <v>390</v>
      </c>
      <c r="M1" s="47" t="s">
        <v>391</v>
      </c>
      <c r="N1" s="47"/>
    </row>
    <row r="2" spans="1:19" ht="12.75" customHeight="1" x14ac:dyDescent="0.25">
      <c r="A2" s="87" t="s">
        <v>392</v>
      </c>
      <c r="B2" s="87" t="str">
        <f>+LEFT(A2,1)</f>
        <v>1</v>
      </c>
      <c r="C2" s="87" t="str">
        <f>+MID(VLOOKUP(A2,'Ambiente de Control'!$B$21:$C$235,2,0),4,LEN(VLOOKUP(A2,'Ambiente de Control'!$B$21:$C$235,2,0))-4)</f>
        <v xml:space="preserve"> Aplicación del Código de Integridad. (incluye análisis de desviaciones, convivencia laboral, temas disciplinarios internos, quejas o denuncias sobres los servidores de la entidad, u otros temas relacionados)</v>
      </c>
      <c r="D2" s="87" t="s">
        <v>393</v>
      </c>
      <c r="E2" s="87" t="str">
        <f>+VLOOKUP(A2,'Ambiente de Control'!$B$21:$D$235,3,0)</f>
        <v>Dimensión Talento Humano
Política Integridad</v>
      </c>
      <c r="F2" s="87" t="str">
        <f>+VLOOKUP(A2,'Ambiente de Control'!$B$21:$K$235,10,0)</f>
        <v>Deficiencia de control (diseño o ejecución)</v>
      </c>
      <c r="G2" s="87">
        <f>+VLOOKUP(A2,'Ambiente de Control'!$B$21:$O$39,13)</f>
        <v>20.045870000000001</v>
      </c>
      <c r="H2" s="89">
        <f>+_xlfn.RANK.EQ(G2,$G$2:$G$82,1)</f>
        <v>1</v>
      </c>
      <c r="I2" s="87" t="str">
        <f t="shared" ref="I2:I33" si="0">+IF(F2=$F$2,$P$4,IF(F2=$F$3,$P$2,$P$3))</f>
        <v>Cuando en el análisis de los requerimientos en los diferenes componentes del MECI se cuente con aspectos evaluados en nivel 1 (presente) y 1 (funcionando); 2 (presente) y 1 (funcionando).</v>
      </c>
      <c r="J2" s="87" t="s">
        <v>394</v>
      </c>
      <c r="K2" s="87">
        <f>+IF(ISBLANK(VLOOKUP(A2,'Ambiente de Control'!$B$24:$F$235,5,0)),"",VLOOKUP(A2,'Ambiente de Control'!$B$24:$F$235,5,0))</f>
        <v>2</v>
      </c>
      <c r="L2" s="87">
        <f>+IF(ISBLANK(VLOOKUP(A2,'Ambiente de Control'!$B$24:$K$235,9,0)),"",VLOOKUP(A2,'Ambiente de Control'!$B$24:$K$235,9,0))</f>
        <v>2</v>
      </c>
      <c r="M2" s="87">
        <f t="shared" ref="M2" si="1">+IF(OR(AND(K2=1,L2=1),AND(ISBLANK(K2),ISBLANK(L2)),K2="",L2=""),0,IF(OR(AND(K2=1,L2=2),AND(K2=1,L2=3)),0.25,IF(OR(AND(K2=2,L2=2),AND(K2=3,L2=1),AND(K2=3,L2=2),AND(K2=2,L2=1)),0.5,IF(AND(K2=2,L2=3),0.75,1))))</f>
        <v>0.5</v>
      </c>
      <c r="N2" s="87">
        <f>+AVERAGEIF($D$2:$D$82,D2,$M$2:$M$82)</f>
        <v>0.79166666666666663</v>
      </c>
      <c r="O2" s="85" t="s">
        <v>224</v>
      </c>
      <c r="P2" s="86" t="s">
        <v>395</v>
      </c>
      <c r="Q2" s="86"/>
      <c r="R2" s="87"/>
      <c r="S2" s="87"/>
    </row>
    <row r="3" spans="1:19" ht="12.75" customHeight="1" x14ac:dyDescent="0.25">
      <c r="A3" s="87" t="s">
        <v>396</v>
      </c>
      <c r="B3" s="87" t="str">
        <f t="shared" ref="B3:B42" si="2">+LEFT(A3,1)</f>
        <v>1</v>
      </c>
      <c r="C3" s="87" t="str">
        <f>+MID(VLOOKUP(A3,'Ambiente de Control'!$B$21:$C$235,2,0),4,LEN(VLOOKUP(A3,'Ambiente de Control'!$B$21:$C$235,2,0))-4)</f>
        <v xml:space="preserve"> Mecanismos para el manejo de conflictos de interés.</v>
      </c>
      <c r="D3" s="87" t="s">
        <v>393</v>
      </c>
      <c r="E3" s="87" t="str">
        <f>+VLOOKUP(A3,'Ambiente de Control'!$B$21:$D$235,3,0)</f>
        <v>Dimensión Talento Humano
Política Integridad</v>
      </c>
      <c r="F3" s="87" t="str">
        <f>+VLOOKUP(A3,'Ambiente de Control'!$B$21:$K$235,10,0)</f>
        <v>Mantenimiento del control</v>
      </c>
      <c r="G3" s="87">
        <f>+VLOOKUP(A3,'Ambiente de Control'!$B$21:$O$235,13,0)</f>
        <v>60.055689999999998</v>
      </c>
      <c r="H3" s="89">
        <f t="shared" ref="H3:H70" si="3">+_xlfn.RANK.EQ(G3,$G$2:$G$82,1)</f>
        <v>11</v>
      </c>
      <c r="I3" s="87" t="str">
        <f t="shared" si="0"/>
        <v>Cuando en el análisis de los requerimientos en los diferenes componentes del MECI se cuente con aspectos evaluados en nivel 2 (presente) y 3 (funcionando).</v>
      </c>
      <c r="J3" s="87" t="s">
        <v>394</v>
      </c>
      <c r="K3" s="87">
        <f>+IF(ISBLANK(VLOOKUP(A3,'Ambiente de Control'!$B$24:$F$235,5,0)),"",VLOOKUP(A3,'Ambiente de Control'!$B$24:$F$235,5,0))</f>
        <v>3</v>
      </c>
      <c r="L3" s="87">
        <f>+IF(ISBLANK(VLOOKUP(A3,'Ambiente de Control'!$B$24:$K$235,9,0)),"",VLOOKUP(A3,'Ambiente de Control'!$B$24:$K$235,9,0))</f>
        <v>3</v>
      </c>
      <c r="M3" s="87">
        <f>+IF(OR(AND(K3=1,L3=1),AND(ISBLANK(K3),ISBLANK(L3)),K3="",L3=""),0,IF(OR(AND(K3=1,L3=2),AND(K3=1,L3=3)),0.25,IF(OR(AND(K3=2,L3=2),AND(K3=3,L3=1),AND(K3=3,L3=2),AND(K3=2,L3=1)),0.5,IF(AND(K3=2,L3=3),0.75,1))))</f>
        <v>1</v>
      </c>
      <c r="N3" s="87">
        <f t="shared" ref="N3:N70" si="4">+AVERAGEIF($D$2:$D$82,D3,$M$2:$M$82)</f>
        <v>0.79166666666666663</v>
      </c>
      <c r="O3" s="88" t="s">
        <v>397</v>
      </c>
      <c r="P3" s="86" t="s">
        <v>398</v>
      </c>
      <c r="Q3" s="86"/>
      <c r="R3" s="87" t="s">
        <v>399</v>
      </c>
      <c r="S3" s="87"/>
    </row>
    <row r="4" spans="1:19" ht="16.5" customHeight="1" x14ac:dyDescent="0.25">
      <c r="A4" s="87" t="s">
        <v>400</v>
      </c>
      <c r="B4" s="87" t="str">
        <f t="shared" si="2"/>
        <v>1</v>
      </c>
      <c r="C4" s="87" t="str">
        <f>+MID(VLOOKUP(A4,'Ambiente de Control'!$B$21:$C$235,2,0),4,LEN(VLOOKUP(A4,'Ambiente de Control'!$B$21:$C$235,2,0))-4)</f>
        <v xml:space="preserve"> Mecanismos frente a la detección y prevención del uso inadecuado de información privilegiada u otras situaciones que puedan implicar riesgos para la entidad</v>
      </c>
      <c r="D4" s="87" t="s">
        <v>393</v>
      </c>
      <c r="E4" s="87" t="str">
        <f>+VLOOKUP(A4,'Ambiente de Control'!$B$21:$D$235,3,0)</f>
        <v>Dimensión Información y Comunicación
Política Transparencia y Acceso a la Información Pública
Política Gestión Documental</v>
      </c>
      <c r="F4" s="87" t="str">
        <f>+VLOOKUP(A4,'Ambiente de Control'!$B$21:$K$235,10,0)</f>
        <v>Deficiencia de control (diseño o ejecución)</v>
      </c>
      <c r="G4" s="87">
        <f>+VLOOKUP(A4,'Ambiente de Control'!$B$21:$O$235,13,0)</f>
        <v>20.066896</v>
      </c>
      <c r="H4" s="89">
        <f t="shared" si="3"/>
        <v>2</v>
      </c>
      <c r="I4" s="87" t="str">
        <f t="shared" si="0"/>
        <v>Cuando en el análisis de los requerimientos en los diferenes componentes del MECI se cuente con aspectos evaluados en nivel 1 (presente) y 1 (funcionando); 2 (presente) y 1 (funcionando).</v>
      </c>
      <c r="J4" s="87" t="s">
        <v>394</v>
      </c>
      <c r="K4" s="87">
        <f>+IF(ISBLANK(VLOOKUP(A4,'Ambiente de Control'!$B$24:$F$235,5,0)),"",VLOOKUP(A4,'Ambiente de Control'!$B$24:$F$235,5,0))</f>
        <v>3</v>
      </c>
      <c r="L4" s="87">
        <f>+IF(ISBLANK(VLOOKUP(A4,'Ambiente de Control'!$B$24:$K$235,9,0)),"",VLOOKUP(A4,'Ambiente de Control'!$B$24:$K$235,9,0))</f>
        <v>2</v>
      </c>
      <c r="M4" s="87">
        <f t="shared" ref="M4:M67" si="5">+IF(OR(AND(K4=1,L4=1),AND(ISBLANK(K4),ISBLANK(L4)),K4="",L4=""),0,IF(OR(AND(K4=1,L4=2),AND(K4=1,L4=3)),0.25,IF(OR(AND(K4=2,L4=2),AND(K4=3,L4=1),AND(K4=3,L4=2),AND(K4=2,L4=1)),0.5,IF(AND(K4=2,L4=3),0.75,1))))</f>
        <v>0.5</v>
      </c>
      <c r="N4" s="87">
        <f t="shared" si="4"/>
        <v>0.79166666666666663</v>
      </c>
      <c r="O4" s="88" t="s">
        <v>401</v>
      </c>
      <c r="P4" s="86" t="s">
        <v>402</v>
      </c>
      <c r="Q4" s="86"/>
      <c r="R4" s="87"/>
      <c r="S4" s="87"/>
    </row>
    <row r="5" spans="1:19" x14ac:dyDescent="0.25">
      <c r="A5" s="87" t="s">
        <v>403</v>
      </c>
      <c r="B5" s="87" t="str">
        <f t="shared" si="2"/>
        <v>1</v>
      </c>
      <c r="C5" s="87" t="str">
        <f>+MID(VLOOKUP(A5,'Ambiente de Control'!$B$21:$C$235,2,0),4,LEN(VLOOKUP(A5,'Ambiente de Control'!$B$21:$C$235,2,0))-4)</f>
        <v xml:space="preserve"> La evaluación de las acciones transversales de integridad, mediante el monitoreo permanente de los riesgos de corrupción.</v>
      </c>
      <c r="D5" s="87" t="s">
        <v>393</v>
      </c>
      <c r="E5" s="87" t="str">
        <f>+VLOOKUP(A5,'Ambiente de Control'!$B$21:$D$235,3,0)</f>
        <v>Dimension Talento Humano
Politica de Integridad</v>
      </c>
      <c r="F5" s="87" t="str">
        <f>+VLOOKUP(A5,'Ambiente de Control'!$B$21:$K$235,10,0)</f>
        <v>Mantenimiento del control</v>
      </c>
      <c r="G5" s="87">
        <f>+VLOOKUP(A5,'Ambiente de Control'!$B$21:$O$235,13,0)</f>
        <v>60.06691</v>
      </c>
      <c r="H5" s="89">
        <f t="shared" si="3"/>
        <v>12</v>
      </c>
      <c r="I5" s="87" t="str">
        <f t="shared" si="0"/>
        <v>Cuando en el análisis de los requerimientos en los diferenes componentes del MECI se cuente con aspectos evaluados en nivel 2 (presente) y 3 (funcionando).</v>
      </c>
      <c r="J5" s="87" t="s">
        <v>394</v>
      </c>
      <c r="K5" s="87">
        <f>+IF(ISBLANK(VLOOKUP(A5,'Ambiente de Control'!$B$24:$F$235,5,0)),"",VLOOKUP(A5,'Ambiente de Control'!$B$24:$F$235,5,0))</f>
        <v>3</v>
      </c>
      <c r="L5" s="87">
        <f>+IF(ISBLANK(VLOOKUP(A5,'Ambiente de Control'!$B$24:$K$235,9,0)),"",VLOOKUP(A5,'Ambiente de Control'!$B$24:$K$235,9,0))</f>
        <v>3</v>
      </c>
      <c r="M5" s="87">
        <f t="shared" si="5"/>
        <v>1</v>
      </c>
      <c r="N5" s="87">
        <f t="shared" si="4"/>
        <v>0.79166666666666663</v>
      </c>
      <c r="O5" s="87"/>
      <c r="P5" s="87"/>
    </row>
    <row r="6" spans="1:19" x14ac:dyDescent="0.25">
      <c r="A6" s="87" t="s">
        <v>404</v>
      </c>
      <c r="B6" s="87" t="str">
        <f t="shared" si="2"/>
        <v>1</v>
      </c>
      <c r="C6" s="87" t="str">
        <f>+MID(VLOOKUP(A6,'Ambiente de Control'!$B$21:$C$235,2,0),4,LEN(VLOOKUP(A6,'Ambiente de Control'!$B$21:$C$235,2,0))-4)</f>
        <v xml:space="preserve">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v>
      </c>
      <c r="D6" s="87" t="s">
        <v>393</v>
      </c>
      <c r="E6" s="87" t="str">
        <f>+VLOOKUP(A6,'Ambiente de Control'!$B$21:$D$235,3,0)</f>
        <v>Dimensión Direccionamiento Estratégico y Planeación
Plan Anticorrupción y de Atención al Ciudadano</v>
      </c>
      <c r="F6" s="87" t="str">
        <f>+VLOOKUP(A6,'Ambiente de Control'!$B$21:$K$235,10,0)</f>
        <v>Mantenimiento del control</v>
      </c>
      <c r="G6" s="87">
        <f>+VLOOKUP(A6,'Ambiente de Control'!$B$21:$O$235,13,0)</f>
        <v>60.073568999999999</v>
      </c>
      <c r="H6" s="89">
        <f t="shared" si="3"/>
        <v>13</v>
      </c>
      <c r="I6" s="87" t="str">
        <f t="shared" si="0"/>
        <v>Cuando en el análisis de los requerimientos en los diferenes componentes del MECI se cuente con aspectos evaluados en nivel 2 (presente) y 3 (funcionando).</v>
      </c>
      <c r="J6" s="87" t="s">
        <v>394</v>
      </c>
      <c r="K6" s="87">
        <f>+IF(ISBLANK(VLOOKUP(A6,'Ambiente de Control'!$B$24:$F$235,5,0)),"",VLOOKUP(A6,'Ambiente de Control'!$B$24:$F$235,5,0))</f>
        <v>3</v>
      </c>
      <c r="L6" s="87">
        <f>+IF(ISBLANK(VLOOKUP(A6,'Ambiente de Control'!$B$24:$K$235,9,0)),"",VLOOKUP(A6,'Ambiente de Control'!$B$24:$K$235,9,0))</f>
        <v>3</v>
      </c>
      <c r="M6" s="87">
        <f t="shared" si="5"/>
        <v>1</v>
      </c>
      <c r="N6" s="87">
        <f t="shared" si="4"/>
        <v>0.79166666666666663</v>
      </c>
      <c r="O6" s="87"/>
      <c r="P6" s="87"/>
    </row>
    <row r="7" spans="1:19" x14ac:dyDescent="0.25">
      <c r="A7" s="87" t="s">
        <v>405</v>
      </c>
      <c r="B7" s="87" t="str">
        <f t="shared" si="2"/>
        <v>2</v>
      </c>
      <c r="C7" s="87" t="str">
        <f>+MID(VLOOKUP(A7,'Ambiente de Control'!$B$21:$C$235,2,0),4,LEN(VLOOKUP(A7,'Ambiente de Control'!$B$21:$C$235,2,0))-4)</f>
        <v xml:space="preserve"> Creación o actualización del Comité Institucional de Coordinación de Control Interno (incluye ajustes en periodicidad para reunión, articulación con el Comité Institucioanl de Gestión y Desempeño)</v>
      </c>
      <c r="D7" s="87" t="s">
        <v>393</v>
      </c>
      <c r="E7" s="87" t="str">
        <f>+VLOOKUP(A7,'Ambiente de Control'!$B$21:$D$235,3,0)</f>
        <v>Dimension Control Interno
Politica de Control Interno</v>
      </c>
      <c r="F7" s="87" t="str">
        <f>+VLOOKUP(A7,'Ambiente de Control'!$B$21:$K$235,10,0)</f>
        <v>Mantenimiento del control</v>
      </c>
      <c r="G7" s="87">
        <f>+VLOOKUP(A7,'Ambiente de Control'!$B$21:$O$235,13,0)</f>
        <v>60.088965299999998</v>
      </c>
      <c r="H7" s="89">
        <f t="shared" si="3"/>
        <v>14</v>
      </c>
      <c r="I7" s="87" t="str">
        <f t="shared" si="0"/>
        <v>Cuando en el análisis de los requerimientos en los diferenes componentes del MECI se cuente con aspectos evaluados en nivel 2 (presente) y 3 (funcionando).</v>
      </c>
      <c r="J7" s="87" t="s">
        <v>406</v>
      </c>
      <c r="K7" s="87">
        <f>+IF(ISBLANK(VLOOKUP(A7,'Ambiente de Control'!$B$24:$F$235,5,0)),"",VLOOKUP(A7,'Ambiente de Control'!$B$24:$F$235,5,0))</f>
        <v>3</v>
      </c>
      <c r="L7" s="87">
        <f>+IF(ISBLANK(VLOOKUP(A7,'Ambiente de Control'!$B$24:$K$235,9,0)),"",VLOOKUP(A7,'Ambiente de Control'!$B$24:$K$235,9,0))</f>
        <v>3</v>
      </c>
      <c r="M7" s="87">
        <f t="shared" si="5"/>
        <v>1</v>
      </c>
      <c r="N7" s="87">
        <f t="shared" si="4"/>
        <v>0.79166666666666663</v>
      </c>
      <c r="O7" s="87"/>
      <c r="P7" s="87"/>
    </row>
    <row r="8" spans="1:19" x14ac:dyDescent="0.25">
      <c r="A8" s="87" t="s">
        <v>407</v>
      </c>
      <c r="B8" s="87" t="str">
        <f t="shared" si="2"/>
        <v>2</v>
      </c>
      <c r="C8" s="87" t="str">
        <f>+MID(VLOOKUP(A8,'Ambiente de Control'!$B$21:$C$235,2,0),4,LEN(VLOOKUP(A8,'Ambiente de Control'!$B$21:$C$235,2,0))-4)</f>
        <v xml:space="preserve"> Definición y documentación del Esquema de Líneas de Defens</v>
      </c>
      <c r="D8" s="87" t="s">
        <v>393</v>
      </c>
      <c r="E8" s="87" t="str">
        <f>+VLOOKUP(A8,'Ambiente de Control'!$B$21:$D$235,3,0)</f>
        <v>Dimension Control Interno
Politica de Control Interno
Lineas de defensa</v>
      </c>
      <c r="F8" s="87" t="str">
        <f>+VLOOKUP(A8,'Ambiente de Control'!$B$21:$K$235,10,0)</f>
        <v>Mantenimiento del control</v>
      </c>
      <c r="G8" s="87">
        <f>+VLOOKUP(A8,'Ambiente de Control'!$B$21:$O$235,13,0)</f>
        <v>60.098965300000003</v>
      </c>
      <c r="H8" s="89">
        <f t="shared" si="3"/>
        <v>15</v>
      </c>
      <c r="I8" s="87" t="str">
        <f t="shared" si="0"/>
        <v>Cuando en el análisis de los requerimientos en los diferenes componentes del MECI se cuente con aspectos evaluados en nivel 2 (presente) y 3 (funcionando).</v>
      </c>
      <c r="J8" s="87" t="s">
        <v>406</v>
      </c>
      <c r="K8" s="87">
        <f>+IF(ISBLANK(VLOOKUP(A8,'Ambiente de Control'!$B$24:$F$235,5,0)),"",VLOOKUP(A8,'Ambiente de Control'!$B$24:$F$235,5,0))</f>
        <v>3</v>
      </c>
      <c r="L8" s="87">
        <f>+IF(ISBLANK(VLOOKUP(A8,'Ambiente de Control'!$B$24:$K$235,9,0)),"",VLOOKUP(A8,'Ambiente de Control'!$B$24:$K$235,9,0))</f>
        <v>3</v>
      </c>
      <c r="M8" s="87">
        <f t="shared" si="5"/>
        <v>1</v>
      </c>
      <c r="N8" s="87">
        <f t="shared" si="4"/>
        <v>0.79166666666666663</v>
      </c>
      <c r="O8" s="87"/>
      <c r="P8" s="87"/>
    </row>
    <row r="9" spans="1:19" x14ac:dyDescent="0.25">
      <c r="A9" s="87" t="s">
        <v>408</v>
      </c>
      <c r="B9" s="87" t="str">
        <f t="shared" si="2"/>
        <v>2</v>
      </c>
      <c r="C9" s="87" t="str">
        <f>+MID(VLOOKUP(A9,'Ambiente de Control'!$B$21:$C$235,2,0),4,LEN(VLOOKUP(A9,'Ambiente de Control'!$B$21:$C$235,2,0))-4)</f>
        <v xml:space="preserve"> Definición de líneas de reporte en temas clave para la toma de decisiones, atendiendo el Esquema de Líneas de Defens</v>
      </c>
      <c r="D9" s="87" t="s">
        <v>393</v>
      </c>
      <c r="E9" s="87" t="str">
        <f>+VLOOKUP(A9,'Ambiente de Control'!$B$21:$D$235,3,0)</f>
        <v>Dimension Control Interno
Politica de Control Interno
Linea de Defensa
Dimension de Informaciòn y Comunicaciòn</v>
      </c>
      <c r="F9" s="87" t="str">
        <f>+VLOOKUP(A9,'Ambiente de Control'!$B$21:$K$235,10,0)</f>
        <v>Mantenimiento del control</v>
      </c>
      <c r="G9" s="87">
        <f>+VLOOKUP(A9,'Ambiente de Control'!$B$21:$O$235,13,0)</f>
        <v>60.156979999999997</v>
      </c>
      <c r="H9" s="89">
        <f t="shared" si="3"/>
        <v>16</v>
      </c>
      <c r="I9" s="87" t="str">
        <f t="shared" si="0"/>
        <v>Cuando en el análisis de los requerimientos en los diferenes componentes del MECI se cuente con aspectos evaluados en nivel 2 (presente) y 3 (funcionando).</v>
      </c>
      <c r="J9" s="87" t="s">
        <v>406</v>
      </c>
      <c r="K9" s="87">
        <f>+IF(ISBLANK(VLOOKUP(A9,'Ambiente de Control'!$B$24:$F$235,5,0)),"",VLOOKUP(A9,'Ambiente de Control'!$B$24:$F$235,5,0))</f>
        <v>3</v>
      </c>
      <c r="L9" s="87">
        <f>+IF(ISBLANK(VLOOKUP(A9,'Ambiente de Control'!$B$24:$K$235,9,0)),"",VLOOKUP(A9,'Ambiente de Control'!$B$24:$K$235,9,0))</f>
        <v>3</v>
      </c>
      <c r="M9" s="87">
        <f t="shared" si="5"/>
        <v>1</v>
      </c>
      <c r="N9" s="87">
        <f t="shared" si="4"/>
        <v>0.79166666666666663</v>
      </c>
      <c r="O9" s="87"/>
      <c r="P9" s="87"/>
    </row>
    <row r="10" spans="1:19" x14ac:dyDescent="0.25">
      <c r="A10" s="87" t="s">
        <v>409</v>
      </c>
      <c r="B10" s="87" t="str">
        <f t="shared" si="2"/>
        <v>3</v>
      </c>
      <c r="C10" s="87" t="str">
        <f>+MID(VLOOKUP(A10,'Ambiente de Control'!$B$21:$C$235,2,0),4,LEN(VLOOKUP(A10,'Ambiente de Control'!$B$21:$C$235,2,0))-4)</f>
        <v xml:space="preserve">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v>
      </c>
      <c r="D10" s="87" t="s">
        <v>393</v>
      </c>
      <c r="E10" s="87" t="str">
        <f>+VLOOKUP(A10,'Ambiente de Control'!$B$21:$D$235,3,0)</f>
        <v>Dimension de Direccionamiento Estrategico y Planeaciòn
Politica de Planeaciòn Institucional 
Dimension Control Interno</v>
      </c>
      <c r="F10" s="87" t="str">
        <f>+VLOOKUP(A10,'Ambiente de Control'!$B$21:$K$235,10,0)</f>
        <v>Mantenimiento del control</v>
      </c>
      <c r="G10" s="87">
        <f>+VLOOKUP(A10,'Ambiente de Control'!$B$21:$O$235,13,0)</f>
        <v>60.289650000000002</v>
      </c>
      <c r="H10" s="89">
        <f t="shared" si="3"/>
        <v>17</v>
      </c>
      <c r="I10" s="87" t="str">
        <f t="shared" si="0"/>
        <v>Cuando en el análisis de los requerimientos en los diferenes componentes del MECI se cuente con aspectos evaluados en nivel 2 (presente) y 3 (funcionando).</v>
      </c>
      <c r="J10" s="87" t="s">
        <v>410</v>
      </c>
      <c r="K10" s="87">
        <f>+IF(ISBLANK(VLOOKUP(A10,'Ambiente de Control'!$B$24:$F$235,5,0)),"",VLOOKUP(A10,'Ambiente de Control'!$B$24:$F$235,5,0))</f>
        <v>3</v>
      </c>
      <c r="L10" s="87">
        <f>+IF(ISBLANK(VLOOKUP(A10,'Ambiente de Control'!$B$24:$K$235,9,0)),"",VLOOKUP(A10,'Ambiente de Control'!$B$24:$K$235,9,0))</f>
        <v>3</v>
      </c>
      <c r="M10" s="87">
        <f t="shared" si="5"/>
        <v>1</v>
      </c>
      <c r="N10" s="87">
        <f t="shared" si="4"/>
        <v>0.79166666666666663</v>
      </c>
      <c r="O10" s="87"/>
      <c r="P10" s="87"/>
    </row>
    <row r="11" spans="1:19" x14ac:dyDescent="0.25">
      <c r="A11" s="87" t="s">
        <v>411</v>
      </c>
      <c r="B11" s="87" t="str">
        <f t="shared" si="2"/>
        <v>3</v>
      </c>
      <c r="C11" s="87" t="str">
        <f>+MID(VLOOKUP(A11,'Ambiente de Control'!$B$21:$C$235,2,0),4,LEN(VLOOKUP(A11,'Ambiente de Control'!$B$21:$C$235,2,0))-4)</f>
        <v xml:space="preserve"> Evaluación de la planeación estratégica, considerando alertas frente a posibles incumplimientos, necesidades de recursos, cambios en el entorno que puedan afectar su desarrollo, entre otros aspectos que garanticen de forma razonable su cumplimiento</v>
      </c>
      <c r="D11" s="87" t="s">
        <v>393</v>
      </c>
      <c r="E11" s="87" t="str">
        <f>+VLOOKUP(A11,'Ambiente de Control'!$B$21:$D$235,3,0)</f>
        <v>Diimensiòn Evaluacion de Resultados 
Politica de Seguimiento y Evaluaciòn al Desemepeño Institucional
Dimension Control Interno
Lineas de defensa</v>
      </c>
      <c r="F11" s="87" t="str">
        <f>+VLOOKUP(A11,'Ambiente de Control'!$B$21:$K$235,10,0)</f>
        <v>Mantenimiento del control</v>
      </c>
      <c r="G11" s="87">
        <f>+VLOOKUP(A11,'Ambiente de Control'!$B$21:$O$235,13,0)</f>
        <v>60.489649999999997</v>
      </c>
      <c r="H11" s="89">
        <f t="shared" si="3"/>
        <v>19</v>
      </c>
      <c r="I11" s="87" t="str">
        <f t="shared" si="0"/>
        <v>Cuando en el análisis de los requerimientos en los diferenes componentes del MECI se cuente con aspectos evaluados en nivel 2 (presente) y 3 (funcionando).</v>
      </c>
      <c r="J11" s="87" t="s">
        <v>410</v>
      </c>
      <c r="K11" s="87">
        <f>+IF(ISBLANK(VLOOKUP(A11,'Ambiente de Control'!$B$24:$F$235,5,0)),"",VLOOKUP(A11,'Ambiente de Control'!$B$24:$F$235,5,0))</f>
        <v>3</v>
      </c>
      <c r="L11" s="87">
        <f>+IF(ISBLANK(VLOOKUP(A11,'Ambiente de Control'!$B$24:$K$235,9,0)),"",VLOOKUP(A11,'Ambiente de Control'!$B$24:$K$235,9,0))</f>
        <v>3</v>
      </c>
      <c r="M11" s="87">
        <f t="shared" si="5"/>
        <v>1</v>
      </c>
      <c r="N11" s="87">
        <f t="shared" si="4"/>
        <v>0.79166666666666663</v>
      </c>
      <c r="O11" s="87"/>
      <c r="P11" s="87"/>
    </row>
    <row r="12" spans="1:19" x14ac:dyDescent="0.25">
      <c r="A12" s="87" t="s">
        <v>412</v>
      </c>
      <c r="B12" s="87" t="str">
        <f t="shared" si="2"/>
        <v>3</v>
      </c>
      <c r="C12" s="87" t="str">
        <f>+MID(VLOOKUP(A12,'Ambiente de Control'!$B$21:$C$235,2,0),4,LEN(VLOOKUP(A12,'Ambiente de Control'!$B$21:$C$235,2,0))-4)</f>
        <v xml:space="preserve"> La Alta Dirección frente a la política de Administración del Riesgo definen los niveles de aceptación del riesgo, teniendo en cuenta cada uno de los objetivos establecidos.</v>
      </c>
      <c r="D12" s="87" t="s">
        <v>393</v>
      </c>
      <c r="E12" s="87" t="str">
        <f>+VLOOKUP(A12,'Ambiente de Control'!$B$21:$D$235,3,0)</f>
        <v>Dimension Control Interno
Politica de Control Interno
Linea Estrategica</v>
      </c>
      <c r="F12" s="87" t="str">
        <f>+VLOOKUP(A12,'Ambiente de Control'!$B$21:$K$235,10,0)</f>
        <v>Mantenimiento del control</v>
      </c>
      <c r="G12" s="87">
        <f>+VLOOKUP(A12,'Ambiente de Control'!$B$21:$O$235,13,0)</f>
        <v>60.389653000000003</v>
      </c>
      <c r="H12" s="89">
        <f t="shared" si="3"/>
        <v>18</v>
      </c>
      <c r="I12" s="87" t="str">
        <f t="shared" si="0"/>
        <v>Cuando en el análisis de los requerimientos en los diferenes componentes del MECI se cuente con aspectos evaluados en nivel 2 (presente) y 3 (funcionando).</v>
      </c>
      <c r="J12" s="87" t="s">
        <v>410</v>
      </c>
      <c r="K12" s="87">
        <f>+IF(ISBLANK(VLOOKUP(A12,'Ambiente de Control'!$B$24:$F$235,5,0)),"",VLOOKUP(A12,'Ambiente de Control'!$B$24:$F$235,5,0))</f>
        <v>3</v>
      </c>
      <c r="L12" s="87">
        <f>+IF(ISBLANK(VLOOKUP(A12,'Ambiente de Control'!$B$24:$K$235,9,0)),"",VLOOKUP(A12,'Ambiente de Control'!$B$24:$K$235,9,0))</f>
        <v>3</v>
      </c>
      <c r="M12" s="87">
        <f t="shared" si="5"/>
        <v>1</v>
      </c>
      <c r="N12" s="87">
        <f t="shared" si="4"/>
        <v>0.79166666666666663</v>
      </c>
      <c r="O12" s="87"/>
      <c r="P12" s="87"/>
    </row>
    <row r="13" spans="1:19" x14ac:dyDescent="0.25">
      <c r="A13" s="87" t="s">
        <v>413</v>
      </c>
      <c r="B13" s="87" t="str">
        <f t="shared" si="2"/>
        <v>4</v>
      </c>
      <c r="C13" s="87" t="str">
        <f>+MID(VLOOKUP(A13,'Ambiente de Control'!$B$21:$C$235,2,0),4,LEN(VLOOKUP(A13,'Ambiente de Control'!$B$21:$C$235,2,0))-4)</f>
        <v xml:space="preserve"> Evaluación de la Planeación Estratégica del Talento Humano</v>
      </c>
      <c r="D13" s="87" t="s">
        <v>393</v>
      </c>
      <c r="E13" s="87" t="str">
        <f>+VLOOKUP(A13,'Ambiente de Control'!$B$21:$D$235,3,0)</f>
        <v>Dimension de Talento Humano
Politica Gestion Estrategica del Talento Humano
Dimension de Control Interno
Lineas de Defensa</v>
      </c>
      <c r="F13" s="87" t="str">
        <f>+VLOOKUP(A13,'Ambiente de Control'!$B$21:$K$235,10,0)</f>
        <v>Deficiencia de control (diseño o ejecución)</v>
      </c>
      <c r="G13" s="87">
        <f>+VLOOKUP(A13,'Ambiente de Control'!$B$21:$O$235,13,0)</f>
        <v>20.589649999999999</v>
      </c>
      <c r="H13" s="89">
        <f t="shared" si="3"/>
        <v>3</v>
      </c>
      <c r="I13" s="87" t="str">
        <f t="shared" si="0"/>
        <v>Cuando en el análisis de los requerimientos en los diferenes componentes del MECI se cuente con aspectos evaluados en nivel 1 (presente) y 1 (funcionando); 2 (presente) y 1 (funcionando).</v>
      </c>
      <c r="J13" s="87" t="s">
        <v>414</v>
      </c>
      <c r="K13" s="87">
        <f>+IF(ISBLANK(VLOOKUP(A13,'Ambiente de Control'!$B$24:$F$235,5,0)),"",VLOOKUP(A13,'Ambiente de Control'!$B$24:$F$235,5,0))</f>
        <v>2</v>
      </c>
      <c r="L13" s="87">
        <f>+IF(ISBLANK(VLOOKUP(A13,'Ambiente de Control'!$B$24:$K$235,9,0)),"",VLOOKUP(A13,'Ambiente de Control'!$B$24:$K$235,9,0))</f>
        <v>2</v>
      </c>
      <c r="M13" s="87">
        <f t="shared" si="5"/>
        <v>0.5</v>
      </c>
      <c r="N13" s="87">
        <f t="shared" si="4"/>
        <v>0.79166666666666663</v>
      </c>
      <c r="O13" s="87"/>
      <c r="P13" s="87"/>
    </row>
    <row r="14" spans="1:19" x14ac:dyDescent="0.25">
      <c r="A14" s="87" t="s">
        <v>415</v>
      </c>
      <c r="B14" s="87" t="str">
        <f t="shared" si="2"/>
        <v>4</v>
      </c>
      <c r="C14" s="87" t="str">
        <f>+MID(VLOOKUP(A14,'Ambiente de Control'!$B$21:$C$235,2,0),4,LEN(VLOOKUP(A14,'Ambiente de Control'!$B$21:$C$235,2,0))-4)</f>
        <v xml:space="preserve"> Evaluación de las actividades relacionadas con el Ingreso del personal</v>
      </c>
      <c r="D14" s="87" t="s">
        <v>393</v>
      </c>
      <c r="E14" s="87" t="str">
        <f>+VLOOKUP(A14,'Ambiente de Control'!$B$21:$D$235,3,0)</f>
        <v>Dimension de Talento Humano
Politica Gestion Estrategica del Talento Humano
Dimension de Control Interno
Lineas de Defensa</v>
      </c>
      <c r="F14" s="87" t="str">
        <f>+VLOOKUP(A14,'Ambiente de Control'!$B$21:$K$235,10,0)</f>
        <v>Deficiencia de control (diseño o ejecución)</v>
      </c>
      <c r="G14" s="87">
        <f>+VLOOKUP(A14,'Ambiente de Control'!$B$21:$O$235,13,0)</f>
        <v>20.68965</v>
      </c>
      <c r="H14" s="89">
        <f t="shared" si="3"/>
        <v>4</v>
      </c>
      <c r="I14" s="87" t="str">
        <f t="shared" si="0"/>
        <v>Cuando en el análisis de los requerimientos en los diferenes componentes del MECI se cuente con aspectos evaluados en nivel 1 (presente) y 1 (funcionando); 2 (presente) y 1 (funcionando).</v>
      </c>
      <c r="J14" s="87" t="s">
        <v>414</v>
      </c>
      <c r="K14" s="87">
        <f>+IF(ISBLANK(VLOOKUP(A14,'Ambiente de Control'!$B$24:$F$235,5,0)),"",VLOOKUP(A14,'Ambiente de Control'!$B$24:$F$235,5,0))</f>
        <v>2</v>
      </c>
      <c r="L14" s="87">
        <f>+IF(ISBLANK(VLOOKUP(A14,'Ambiente de Control'!$B$24:$K$235,9,0)),"",VLOOKUP(A14,'Ambiente de Control'!$B$24:$K$235,9,0))</f>
        <v>2</v>
      </c>
      <c r="M14" s="87">
        <f t="shared" si="5"/>
        <v>0.5</v>
      </c>
      <c r="N14" s="87">
        <f t="shared" si="4"/>
        <v>0.79166666666666663</v>
      </c>
      <c r="O14" s="87"/>
      <c r="P14" s="87"/>
    </row>
    <row r="15" spans="1:19" x14ac:dyDescent="0.25">
      <c r="A15" s="87" t="s">
        <v>416</v>
      </c>
      <c r="B15" s="87" t="str">
        <f t="shared" si="2"/>
        <v>4</v>
      </c>
      <c r="C15" s="87" t="str">
        <f>+MID(VLOOKUP(A15,'Ambiente de Control'!$B$21:$C$235,2,0),4,LEN(VLOOKUP(A15,'Ambiente de Control'!$B$21:$C$235,2,0))-4)</f>
        <v xml:space="preserve"> Evaluación de las actividades relacionadas con la permanencia del personal</v>
      </c>
      <c r="D15" s="87" t="s">
        <v>393</v>
      </c>
      <c r="E15" s="87" t="str">
        <f>+VLOOKUP(A15,'Ambiente de Control'!$B$21:$D$235,3,0)</f>
        <v>Dimension de Talento Humano
Politica Gestion Estrategica del Talento Humano
Dimension de Control Interno
Lineas de Defensa</v>
      </c>
      <c r="F15" s="87" t="str">
        <f>+VLOOKUP(A15,'Ambiente de Control'!$B$21:$K$235,10,0)</f>
        <v>Deficiencia de control (diseño o ejecución)</v>
      </c>
      <c r="G15" s="87">
        <f>+VLOOKUP(A15,'Ambiente de Control'!$B$21:$O$235,13,0)</f>
        <v>20.789650000000002</v>
      </c>
      <c r="H15" s="89">
        <f t="shared" si="3"/>
        <v>5</v>
      </c>
      <c r="I15" s="87" t="str">
        <f t="shared" si="0"/>
        <v>Cuando en el análisis de los requerimientos en los diferenes componentes del MECI se cuente con aspectos evaluados en nivel 1 (presente) y 1 (funcionando); 2 (presente) y 1 (funcionando).</v>
      </c>
      <c r="J15" s="87" t="s">
        <v>414</v>
      </c>
      <c r="K15" s="87">
        <f>+IF(ISBLANK(VLOOKUP(A15,'Ambiente de Control'!$B$24:$F$235,5,0)),"",VLOOKUP(A15,'Ambiente de Control'!$B$24:$F$235,5,0))</f>
        <v>2</v>
      </c>
      <c r="L15" s="87">
        <f>+IF(ISBLANK(VLOOKUP(A15,'Ambiente de Control'!$B$24:$K$235,9,0)),"",VLOOKUP(A15,'Ambiente de Control'!$B$24:$K$235,9,0))</f>
        <v>2</v>
      </c>
      <c r="M15" s="87">
        <f t="shared" si="5"/>
        <v>0.5</v>
      </c>
      <c r="N15" s="87">
        <f t="shared" si="4"/>
        <v>0.79166666666666663</v>
      </c>
      <c r="O15" s="87"/>
      <c r="P15" s="87"/>
    </row>
    <row r="16" spans="1:19" x14ac:dyDescent="0.25">
      <c r="A16" s="87" t="s">
        <v>417</v>
      </c>
      <c r="B16" s="87" t="str">
        <f t="shared" si="2"/>
        <v>4</v>
      </c>
      <c r="C16" s="87" t="str">
        <f>+MID(VLOOKUP(A16,'Ambiente de Control'!$B$21:$C$235,2,0),4,LEN(VLOOKUP(A16,'Ambiente de Control'!$B$21:$C$235,2,0))-4)</f>
        <v>Analizar si se cuenta con políticas claras y comunicadas relacionadas con la responsabilidad de cada servidor sobre el desarrollo y mantenimiento del control interno (1a línea de defensa</v>
      </c>
      <c r="D16" s="87" t="s">
        <v>393</v>
      </c>
      <c r="E16" s="87" t="str">
        <f>+VLOOKUP(A16,'Ambiente de Control'!$B$21:$D$235,3,0)</f>
        <v>Dimension de Talento Humano
Politica Gestion Estrategica del Talento Humano
Dimension de Control Interno
Lineas de Defensa</v>
      </c>
      <c r="F16" s="87" t="str">
        <f>+VLOOKUP(A16,'Ambiente de Control'!$B$21:$K$235,10,0)</f>
        <v>Deficiencia de control (diseño o ejecución)</v>
      </c>
      <c r="G16" s="87">
        <f>+VLOOKUP(A16,'Ambiente de Control'!$B$21:$O$235,13,0)</f>
        <v>20.88965</v>
      </c>
      <c r="H16" s="89">
        <f t="shared" si="3"/>
        <v>6</v>
      </c>
      <c r="I16" s="87" t="str">
        <f t="shared" si="0"/>
        <v>Cuando en el análisis de los requerimientos en los diferenes componentes del MECI se cuente con aspectos evaluados en nivel 1 (presente) y 1 (funcionando); 2 (presente) y 1 (funcionando).</v>
      </c>
      <c r="J16" s="87" t="s">
        <v>414</v>
      </c>
      <c r="K16" s="87">
        <f>+IF(ISBLANK(VLOOKUP(A16,'Ambiente de Control'!$B$24:$F$235,5,0)),"",VLOOKUP(A16,'Ambiente de Control'!$B$24:$F$235,5,0))</f>
        <v>2</v>
      </c>
      <c r="L16" s="87">
        <f>+IF(ISBLANK(VLOOKUP(A16,'Ambiente de Control'!$B$24:$K$235,9,0)),"",VLOOKUP(A16,'Ambiente de Control'!$B$24:$K$235,9,0))</f>
        <v>2</v>
      </c>
      <c r="M16" s="87">
        <f t="shared" si="5"/>
        <v>0.5</v>
      </c>
      <c r="N16" s="87">
        <f t="shared" si="4"/>
        <v>0.79166666666666663</v>
      </c>
      <c r="O16" s="87"/>
      <c r="P16" s="87"/>
    </row>
    <row r="17" spans="1:16" x14ac:dyDescent="0.25">
      <c r="A17" s="87" t="s">
        <v>418</v>
      </c>
      <c r="B17" s="87" t="str">
        <f t="shared" si="2"/>
        <v>4</v>
      </c>
      <c r="C17" s="87" t="str">
        <f>+MID(VLOOKUP(A17,'Ambiente de Control'!$B$21:$C$235,2,0),4,LEN(VLOOKUP(A17,'Ambiente de Control'!$B$21:$C$235,2,0))-4)</f>
        <v xml:space="preserve"> Evaluación de las actividades relacionadas con el retiro del personal</v>
      </c>
      <c r="D17" s="87" t="s">
        <v>393</v>
      </c>
      <c r="E17" s="87" t="str">
        <f>+VLOOKUP(A17,'Ambiente de Control'!$B$21:$D$235,3,0)</f>
        <v>Dimension de Talento Humano
Politica Gestion Estrategica del Talento Humano
Dimension de Control Interno
Lineas de Defensa</v>
      </c>
      <c r="F17" s="87" t="str">
        <f>+VLOOKUP(A17,'Ambiente de Control'!$B$21:$K$235,10,0)</f>
        <v>Deficiencia de control (diseño o ejecución)</v>
      </c>
      <c r="G17" s="87">
        <f>+VLOOKUP(A17,'Ambiente de Control'!$B$21:$O$235,13,0)</f>
        <v>20.989650000000001</v>
      </c>
      <c r="H17" s="89">
        <f t="shared" si="3"/>
        <v>7</v>
      </c>
      <c r="I17" s="87" t="str">
        <f t="shared" si="0"/>
        <v>Cuando en el análisis de los requerimientos en los diferenes componentes del MECI se cuente con aspectos evaluados en nivel 1 (presente) y 1 (funcionando); 2 (presente) y 1 (funcionando).</v>
      </c>
      <c r="J17" s="87" t="s">
        <v>414</v>
      </c>
      <c r="K17" s="87">
        <f>+IF(ISBLANK(VLOOKUP(A17,'Ambiente de Control'!$B$24:$F$235,5,0)),"",VLOOKUP(A17,'Ambiente de Control'!$B$24:$F$235,5,0))</f>
        <v>2</v>
      </c>
      <c r="L17" s="87">
        <f>+IF(ISBLANK(VLOOKUP(A17,'Ambiente de Control'!$B$24:$K$235,9,0)),"",VLOOKUP(A17,'Ambiente de Control'!$B$24:$K$235,9,0))</f>
        <v>2</v>
      </c>
      <c r="M17" s="87">
        <f t="shared" si="5"/>
        <v>0.5</v>
      </c>
      <c r="N17" s="87">
        <f t="shared" si="4"/>
        <v>0.79166666666666663</v>
      </c>
      <c r="O17" s="87"/>
      <c r="P17" s="87"/>
    </row>
    <row r="18" spans="1:16" x14ac:dyDescent="0.25">
      <c r="A18" s="87" t="s">
        <v>419</v>
      </c>
      <c r="B18" s="87" t="str">
        <f t="shared" si="2"/>
        <v>4</v>
      </c>
      <c r="C18" s="87" t="str">
        <f>+MID(VLOOKUP(A18,'Ambiente de Control'!$B$21:$C$235,2,0),4,LEN(VLOOKUP(A18,'Ambiente de Control'!$B$21:$C$235,2,0))-4)</f>
        <v xml:space="preserve"> Evaluar el impacto del Plan Institucional de Capacitación - PI</v>
      </c>
      <c r="D18" s="87" t="s">
        <v>393</v>
      </c>
      <c r="E18" s="87" t="str">
        <f>+VLOOKUP(A18,'Ambiente de Control'!$B$21:$D$235,3,0)</f>
        <v>Dimension de Talento Humano
Politica Gestion Estrategica del Talento Humano
Dimension de Control Interno
Lineas de Defensa</v>
      </c>
      <c r="F18" s="87" t="str">
        <f>+VLOOKUP(A18,'Ambiente de Control'!$B$21:$K$235,10,0)</f>
        <v>Deficiencia de control (diseño o ejecución)</v>
      </c>
      <c r="G18" s="87">
        <f>+VLOOKUP(A18,'Ambiente de Control'!$B$21:$O$235,13,0)</f>
        <v>20.989652</v>
      </c>
      <c r="H18" s="89">
        <f t="shared" si="3"/>
        <v>8</v>
      </c>
      <c r="I18" s="87" t="str">
        <f t="shared" si="0"/>
        <v>Cuando en el análisis de los requerimientos en los diferenes componentes del MECI se cuente con aspectos evaluados en nivel 1 (presente) y 1 (funcionando); 2 (presente) y 1 (funcionando).</v>
      </c>
      <c r="J18" s="87" t="s">
        <v>414</v>
      </c>
      <c r="K18" s="87">
        <f>+IF(ISBLANK(VLOOKUP(A18,'Ambiente de Control'!$B$24:$F$235,5,0)),"",VLOOKUP(A18,'Ambiente de Control'!$B$24:$F$235,5,0))</f>
        <v>2</v>
      </c>
      <c r="L18" s="87">
        <f>+IF(ISBLANK(VLOOKUP(A18,'Ambiente de Control'!$B$24:$K$235,9,0)),"",VLOOKUP(A18,'Ambiente de Control'!$B$24:$K$235,9,0))</f>
        <v>2</v>
      </c>
      <c r="M18" s="87">
        <f t="shared" si="5"/>
        <v>0.5</v>
      </c>
      <c r="N18" s="87">
        <f t="shared" si="4"/>
        <v>0.79166666666666663</v>
      </c>
      <c r="O18" s="87"/>
      <c r="P18" s="87"/>
    </row>
    <row r="19" spans="1:16" x14ac:dyDescent="0.25">
      <c r="A19" s="87" t="s">
        <v>420</v>
      </c>
      <c r="B19" s="87" t="str">
        <f t="shared" si="2"/>
        <v>4</v>
      </c>
      <c r="C19" s="87" t="str">
        <f>+MID(VLOOKUP(A19,'Ambiente de Control'!$B$21:$C$235,2,0),4,LEN(VLOOKUP(A19,'Ambiente de Control'!$B$21:$C$235,2,0))-4)</f>
        <v xml:space="preserve"> Evaluación frente a los productos y servicios en los cuales participan los contratistas de apoyo</v>
      </c>
      <c r="D19" s="87" t="s">
        <v>393</v>
      </c>
      <c r="E19" s="87" t="str">
        <f>+VLOOKUP(A19,'Ambiente de Control'!$B$21:$D$235,3,0)</f>
        <v>Dimension de Talento Humano
Politica Gestion Estrategica del Talento Humano
Dimension de Control Interno
Lineas de Defensa</v>
      </c>
      <c r="F19" s="87" t="str">
        <f>+VLOOKUP(A19,'Ambiente de Control'!$B$21:$K$235,10,0)</f>
        <v>Deficiencia de control (diseño o ejecución)</v>
      </c>
      <c r="G19" s="87">
        <f>+VLOOKUP(A19,'Ambiente de Control'!$B$21:$O$235,13,0)</f>
        <v>21.896229999999999</v>
      </c>
      <c r="H19" s="89">
        <f t="shared" ref="H19" si="6">+_xlfn.RANK.EQ(G19,$G$2:$G$82,1)</f>
        <v>10</v>
      </c>
      <c r="I19" s="87" t="str">
        <f t="shared" si="0"/>
        <v>Cuando en el análisis de los requerimientos en los diferenes componentes del MECI se cuente con aspectos evaluados en nivel 1 (presente) y 1 (funcionando); 2 (presente) y 1 (funcionando).</v>
      </c>
      <c r="J19" s="87" t="s">
        <v>414</v>
      </c>
      <c r="K19" s="87">
        <f>+IF(ISBLANK(VLOOKUP(A19,'Ambiente de Control'!$B$24:$F$235,5,0)),"",VLOOKUP(A19,'Ambiente de Control'!$B$24:$F$235,5,0))</f>
        <v>2</v>
      </c>
      <c r="L19" s="87">
        <f>+IF(ISBLANK(VLOOKUP(A19,'Ambiente de Control'!$B$24:$K$235,9,0)),"",VLOOKUP(A19,'Ambiente de Control'!$B$24:$K$235,9,0))</f>
        <v>2</v>
      </c>
      <c r="M19" s="87">
        <f t="shared" si="5"/>
        <v>0.5</v>
      </c>
      <c r="N19" s="87">
        <f t="shared" ref="N19" si="7">+AVERAGEIF($D$2:$D$82,D19,$M$2:$M$82)</f>
        <v>0.79166666666666663</v>
      </c>
      <c r="O19" s="87"/>
      <c r="P19" s="87"/>
    </row>
    <row r="20" spans="1:16" x14ac:dyDescent="0.25">
      <c r="A20" s="87" t="s">
        <v>421</v>
      </c>
      <c r="B20" s="87" t="str">
        <f t="shared" si="2"/>
        <v>5</v>
      </c>
      <c r="C20" s="87" t="str">
        <f>+MID(VLOOKUP(A20,'Ambiente de Control'!$B$21:$C$235,2,0),4,LEN(VLOOKUP(A20,'Ambiente de Control'!$B$21:$C$235,2,0))-4)</f>
        <v xml:space="preserve"> Acorde con la estructura del Esquema de Líneas de Defensa se han definido estándares de reporte, periodicidad y responsables frente a diferentes temas críticos de la entidad</v>
      </c>
      <c r="D20" s="87" t="s">
        <v>393</v>
      </c>
      <c r="E20" s="87" t="str">
        <f>+VLOOKUP(A20,'Ambiente de Control'!$B$21:$D$235,3,0)</f>
        <v>Dimension de Informaciòn y Comunicaciòn
Dimensiòn de Control Interno
Lineas de Defensa</v>
      </c>
      <c r="F20" s="87" t="str">
        <f>+VLOOKUP(A20,'Ambiente de Control'!$B$21:$K$235,10,0)</f>
        <v>Deficiencia de control (diseño o ejecución)</v>
      </c>
      <c r="G20" s="87">
        <f>+VLOOKUP(A20,'Ambiente de Control'!$B$21:$O$235,13,0)</f>
        <v>21.189599999999999</v>
      </c>
      <c r="H20" s="89">
        <f t="shared" si="3"/>
        <v>9</v>
      </c>
      <c r="I20" s="87" t="str">
        <f t="shared" si="0"/>
        <v>Cuando en el análisis de los requerimientos en los diferenes componentes del MECI se cuente con aspectos evaluados en nivel 1 (presente) y 1 (funcionando); 2 (presente) y 1 (funcionando).</v>
      </c>
      <c r="J20" s="87" t="s">
        <v>422</v>
      </c>
      <c r="K20" s="87">
        <f>+IF(ISBLANK(VLOOKUP(A20,'Ambiente de Control'!$B$24:$F$235,5,0)),"",VLOOKUP(A20,'Ambiente de Control'!$B$24:$F$235,5,0))</f>
        <v>2</v>
      </c>
      <c r="L20" s="87">
        <f>+IF(ISBLANK(VLOOKUP(A20,'Ambiente de Control'!$B$24:$K$235,9,0)),"",VLOOKUP(A20,'Ambiente de Control'!$B$24:$K$235,9,0))</f>
        <v>2</v>
      </c>
      <c r="M20" s="87">
        <f t="shared" si="5"/>
        <v>0.5</v>
      </c>
      <c r="N20" s="87">
        <f t="shared" si="4"/>
        <v>0.79166666666666663</v>
      </c>
      <c r="O20" s="87"/>
      <c r="P20" s="87"/>
    </row>
    <row r="21" spans="1:16" x14ac:dyDescent="0.25">
      <c r="A21" s="87" t="s">
        <v>423</v>
      </c>
      <c r="B21" s="87" t="str">
        <f t="shared" si="2"/>
        <v>5</v>
      </c>
      <c r="C21" s="87" t="str">
        <f>+MID(VLOOKUP(A21,'Ambiente de Control'!$B$21:$C$235,2,0),4,LEN(VLOOKUP(A21,'Ambiente de Control'!$B$21:$C$235,2,0))-4)</f>
        <v xml:space="preserve"> La Alta Dirección analiza la información asociada con la generación de reportes financieros</v>
      </c>
      <c r="D21" s="87" t="s">
        <v>393</v>
      </c>
      <c r="E21" s="87" t="str">
        <f>+VLOOKUP(A21,'Ambiente de Control'!$B$21:$D$235,3,0)</f>
        <v xml:space="preserve">
Dimensiòn de Control Interno
Linea de Estrategica</v>
      </c>
      <c r="F21" s="87" t="str">
        <f>+VLOOKUP(A21,'Ambiente de Control'!$B$21:$K$235,10,0)</f>
        <v>Mantenimiento del control</v>
      </c>
      <c r="G21" s="87">
        <f>+VLOOKUP(A21,'Ambiente de Control'!$B$21:$O$235,13,0)</f>
        <v>61.289650000000002</v>
      </c>
      <c r="H21" s="89">
        <f t="shared" si="3"/>
        <v>20</v>
      </c>
      <c r="I21" s="87" t="str">
        <f t="shared" si="0"/>
        <v>Cuando en el análisis de los requerimientos en los diferenes componentes del MECI se cuente con aspectos evaluados en nivel 2 (presente) y 3 (funcionando).</v>
      </c>
      <c r="J21" s="87" t="s">
        <v>422</v>
      </c>
      <c r="K21" s="87">
        <f>+IF(ISBLANK(VLOOKUP(A21,'Ambiente de Control'!$B$24:$F$235,5,0)),"",VLOOKUP(A21,'Ambiente de Control'!$B$24:$F$235,5,0))</f>
        <v>3</v>
      </c>
      <c r="L21" s="87">
        <f>+IF(ISBLANK(VLOOKUP(A21,'Ambiente de Control'!$B$24:$K$235,9,0)),"",VLOOKUP(A21,'Ambiente de Control'!$B$24:$K$235,9,0))</f>
        <v>3</v>
      </c>
      <c r="M21" s="87">
        <f t="shared" si="5"/>
        <v>1</v>
      </c>
      <c r="N21" s="87">
        <f t="shared" si="4"/>
        <v>0.79166666666666663</v>
      </c>
      <c r="O21" s="87"/>
      <c r="P21" s="87"/>
    </row>
    <row r="22" spans="1:16" x14ac:dyDescent="0.25">
      <c r="A22" s="87" t="s">
        <v>424</v>
      </c>
      <c r="B22" s="87" t="str">
        <f t="shared" si="2"/>
        <v>5</v>
      </c>
      <c r="C22" s="87" t="str">
        <f>+MID(VLOOKUP(A22,'Ambiente de Control'!$B$21:$C$235,2,0),4,LEN(VLOOKUP(A22,'Ambiente de Control'!$B$21:$C$235,2,0))-4)</f>
        <v xml:space="preserve"> Teniendo en cuenta la información suministrada por la 2a y 3a línea de defensa se toman decisiones a tiempo para garantizar el cumplimiento de las metas y objetivos</v>
      </c>
      <c r="D22" s="87" t="s">
        <v>393</v>
      </c>
      <c r="E22" s="87" t="str">
        <f>+VLOOKUP(A22,'Ambiente de Control'!$B$21:$D$235,3,0)</f>
        <v>Dimensiòn de Control Interno
Lineas de Defensa</v>
      </c>
      <c r="F22" s="87" t="str">
        <f>+VLOOKUP(A22,'Ambiente de Control'!$B$21:$K$235,10,0)</f>
        <v>Mantenimiento del control</v>
      </c>
      <c r="G22" s="87">
        <f>+VLOOKUP(A22,'Ambiente de Control'!$B$21:$O$235,13,0)</f>
        <v>61.389629999999997</v>
      </c>
      <c r="H22" s="89">
        <f t="shared" si="3"/>
        <v>21</v>
      </c>
      <c r="I22" s="87" t="str">
        <f t="shared" si="0"/>
        <v>Cuando en el análisis de los requerimientos en los diferenes componentes del MECI se cuente con aspectos evaluados en nivel 2 (presente) y 3 (funcionando).</v>
      </c>
      <c r="J22" s="87" t="s">
        <v>422</v>
      </c>
      <c r="K22" s="87">
        <f>+IF(ISBLANK(VLOOKUP(A22,'Ambiente de Control'!$B$24:$F$235,5,0)),"",VLOOKUP(A22,'Ambiente de Control'!$B$24:$F$235,5,0))</f>
        <v>3</v>
      </c>
      <c r="L22" s="87">
        <f>+IF(ISBLANK(VLOOKUP(A22,'Ambiente de Control'!$B$24:$K$235,9,0)),"",VLOOKUP(A22,'Ambiente de Control'!$B$24:$K$235,9,0))</f>
        <v>3</v>
      </c>
      <c r="M22" s="87">
        <f t="shared" si="5"/>
        <v>1</v>
      </c>
      <c r="N22" s="87">
        <f t="shared" si="4"/>
        <v>0.79166666666666663</v>
      </c>
      <c r="O22" s="87"/>
      <c r="P22" s="87"/>
    </row>
    <row r="23" spans="1:16" x14ac:dyDescent="0.25">
      <c r="A23" s="87" t="s">
        <v>425</v>
      </c>
      <c r="B23" s="87" t="str">
        <f t="shared" si="2"/>
        <v>5</v>
      </c>
      <c r="C23" s="87" t="str">
        <f>+MID(VLOOKUP(A23,'Ambiente de Control'!$B$21:$C$235,2,0),4,LEN(VLOOKUP(A23,'Ambiente de Control'!$B$21:$C$235,2,0))-4)</f>
        <v xml:space="preserve"> Se evalúa la estructura de control a partir de los cambios en procesos, procedimientos, u otras herramientas, a fin de garantizar su adecuada formulación y afectación frente a la gestión del riesgo</v>
      </c>
      <c r="D23" s="87" t="s">
        <v>393</v>
      </c>
      <c r="E23" s="87" t="str">
        <f>+VLOOKUP(A23,'Ambiente de Control'!$B$21:$D$235,3,0)</f>
        <v>Dimension de Gestion con Valores para Resultado
Politica de Fortalecimiento Organizacional y Simplificaciòn de Procesos
Dimension Control Interno
Lineas de Defensa</v>
      </c>
      <c r="F23" s="87" t="str">
        <f>+VLOOKUP(A23,'Ambiente de Control'!$B$21:$K$235,10,0)</f>
        <v>Mantenimiento del control</v>
      </c>
      <c r="G23" s="87">
        <f>+VLOOKUP(A23,'Ambiente de Control'!$B$21:$O$235,13,0)</f>
        <v>61.489629999999998</v>
      </c>
      <c r="H23" s="89">
        <f t="shared" si="3"/>
        <v>22</v>
      </c>
      <c r="I23" s="87" t="str">
        <f t="shared" si="0"/>
        <v>Cuando en el análisis de los requerimientos en los diferenes componentes del MECI se cuente con aspectos evaluados en nivel 2 (presente) y 3 (funcionando).</v>
      </c>
      <c r="J23" s="87" t="s">
        <v>422</v>
      </c>
      <c r="K23" s="87">
        <f>+IF(ISBLANK(VLOOKUP(A23,'Ambiente de Control'!$B$24:$F$235,5,0)),"",VLOOKUP(A23,'Ambiente de Control'!$B$24:$F$235,5,0))</f>
        <v>3</v>
      </c>
      <c r="L23" s="87">
        <f>+IF(ISBLANK(VLOOKUP(A23,'Ambiente de Control'!$B$24:$K$235,9,0)),"",VLOOKUP(A23,'Ambiente de Control'!$B$24:$K$235,9,0))</f>
        <v>3</v>
      </c>
      <c r="M23" s="87">
        <f t="shared" si="5"/>
        <v>1</v>
      </c>
      <c r="N23" s="87">
        <f t="shared" si="4"/>
        <v>0.79166666666666663</v>
      </c>
      <c r="O23" s="87"/>
      <c r="P23" s="87"/>
    </row>
    <row r="24" spans="1:16" x14ac:dyDescent="0.25">
      <c r="A24" s="87" t="s">
        <v>426</v>
      </c>
      <c r="B24" s="87" t="str">
        <f t="shared" si="2"/>
        <v>5</v>
      </c>
      <c r="C24" s="87" t="str">
        <f>+MID(VLOOKUP(A24,'Ambiente de Control'!$B$21:$C$235,2,0),4,LEN(VLOOKUP(A24,'Ambiente de Control'!$B$21:$C$235,2,0))-4)</f>
        <v xml:space="preserve"> La entidad aprueba y hace seguimiento al Plan Anual de Auditoría presentado y ejecutado por parte de la Oficina de Control Interno</v>
      </c>
      <c r="D24" s="87" t="s">
        <v>393</v>
      </c>
      <c r="E24" s="87" t="str">
        <f>+VLOOKUP(A24,'Ambiente de Control'!$B$21:$D$235,3,0)</f>
        <v>Dimension Control Interno
Linea Estrategica</v>
      </c>
      <c r="F24" s="87" t="str">
        <f>+VLOOKUP(A24,'Ambiente de Control'!$B$21:$K$235,10,0)</f>
        <v>Mantenimiento del control</v>
      </c>
      <c r="G24" s="87">
        <f>+VLOOKUP(A24,'Ambiente de Control'!$B$21:$O$235,13,0)</f>
        <v>61.589649999999999</v>
      </c>
      <c r="H24" s="89">
        <f t="shared" si="3"/>
        <v>23</v>
      </c>
      <c r="I24" s="87" t="str">
        <f t="shared" si="0"/>
        <v>Cuando en el análisis de los requerimientos en los diferenes componentes del MECI se cuente con aspectos evaluados en nivel 2 (presente) y 3 (funcionando).</v>
      </c>
      <c r="J24" s="87" t="s">
        <v>422</v>
      </c>
      <c r="K24" s="87">
        <f>+IF(ISBLANK(VLOOKUP(A24,'Ambiente de Control'!$B$24:$F$235,5,0)),"",VLOOKUP(A24,'Ambiente de Control'!$B$24:$F$235,5,0))</f>
        <v>3</v>
      </c>
      <c r="L24" s="87">
        <f>+IF(ISBLANK(VLOOKUP(A24,'Ambiente de Control'!$B$24:$K$235,9,0)),"",VLOOKUP(A24,'Ambiente de Control'!$B$24:$K$235,9,0))</f>
        <v>3</v>
      </c>
      <c r="M24" s="87">
        <f t="shared" si="5"/>
        <v>1</v>
      </c>
      <c r="N24" s="87">
        <f t="shared" si="4"/>
        <v>0.79166666666666663</v>
      </c>
      <c r="O24" s="87"/>
      <c r="P24" s="87"/>
    </row>
    <row r="25" spans="1:16" x14ac:dyDescent="0.25">
      <c r="A25" s="87" t="s">
        <v>427</v>
      </c>
      <c r="B25" s="87" t="str">
        <f t="shared" si="2"/>
        <v>5</v>
      </c>
      <c r="C25" s="87" t="str">
        <f>+MID(VLOOKUP(A25,'Ambiente de Control'!$B$21:$C$235,2,0),4,LEN(VLOOKUP(A25,'Ambiente de Control'!$B$21:$C$235,2,0))-4)</f>
        <v xml:space="preserve"> La entidad analiza los informes presentados por la Oficina de Control Interno y evalúa su impacto en relación con la mejora institucional</v>
      </c>
      <c r="D25" s="87" t="s">
        <v>393</v>
      </c>
      <c r="E25" s="87" t="str">
        <f>+VLOOKUP(A25,'Ambiente de Control'!$B$21:$D$235,3,0)</f>
        <v>Dimension Control Interno
Linea Estrategica</v>
      </c>
      <c r="F25" s="87" t="str">
        <f>+VLOOKUP(A25,'Ambiente de Control'!$B$21:$K$235,10,0)</f>
        <v>Mantenimiento del control</v>
      </c>
      <c r="G25" s="87">
        <f>+VLOOKUP(A25,'Ambiente de Control'!$B$21:$O$235,13,0)</f>
        <v>61.689653</v>
      </c>
      <c r="H25" s="89">
        <f t="shared" si="3"/>
        <v>24</v>
      </c>
      <c r="I25" s="87" t="str">
        <f t="shared" si="0"/>
        <v>Cuando en el análisis de los requerimientos en los diferenes componentes del MECI se cuente con aspectos evaluados en nivel 2 (presente) y 3 (funcionando).</v>
      </c>
      <c r="J25" s="87" t="s">
        <v>422</v>
      </c>
      <c r="K25" s="87">
        <f>+IF(ISBLANK(VLOOKUP(A25,'Ambiente de Control'!$B$24:$F$235,5,0)),"",VLOOKUP(A25,'Ambiente de Control'!$B$24:$F$235,5,0))</f>
        <v>3</v>
      </c>
      <c r="L25" s="87">
        <f>+IF(ISBLANK(VLOOKUP(A25,'Ambiente de Control'!$B$24:$K$235,9,0)),"",VLOOKUP(A25,'Ambiente de Control'!$B$24:$K$235,9,0))</f>
        <v>3</v>
      </c>
      <c r="M25" s="87">
        <f t="shared" si="5"/>
        <v>1</v>
      </c>
      <c r="N25" s="87">
        <f t="shared" si="4"/>
        <v>0.79166666666666663</v>
      </c>
      <c r="O25" s="87"/>
      <c r="P25" s="87"/>
    </row>
    <row r="26" spans="1:16" x14ac:dyDescent="0.25">
      <c r="A26" s="87" t="s">
        <v>428</v>
      </c>
      <c r="B26" s="87" t="str">
        <f t="shared" si="2"/>
        <v>6</v>
      </c>
      <c r="C26" s="87" t="str">
        <f>+MID(VLOOKUP(A26,'Evaluación de riesgos'!$B$13:$C$160,2,0),4,LEN(VLOOKUP(A26,'Evaluación de riesgos'!$B$13:$C$160,2,0))-4)</f>
        <v xml:space="preserve">  La Entidad cuenta con mecanismos para vincular o relacionar el plan estratégico con los objetivos estratégicos y estos a su vez con los objetivos operativos</v>
      </c>
      <c r="D26" s="87" t="s">
        <v>374</v>
      </c>
      <c r="E26" s="87" t="str">
        <f>+VLOOKUP(A26,'Evaluación de riesgos'!$B$13:$K$160,3,0)</f>
        <v>Dimension de Direccionamiento Estratetegico y Planeacion.
Politica de Planeacion Institucional</v>
      </c>
      <c r="F26" s="87" t="str">
        <f>+VLOOKUP(A26,'Evaluación de riesgos'!$B$13:$K$160,10,0)</f>
        <v>Mantenimiento del control</v>
      </c>
      <c r="G26" s="87">
        <f>+VLOOKUP(A26,'Evaluación de riesgos'!$B$13:$O$160,13,0)</f>
        <v>141.78960000000001</v>
      </c>
      <c r="H26" s="89">
        <f t="shared" si="3"/>
        <v>27</v>
      </c>
      <c r="I26" s="87" t="str">
        <f t="shared" si="0"/>
        <v>Cuando en el análisis de los requerimientos en los diferenes componentes del MECI se cuente con aspectos evaluados en nivel 2 (presente) y 3 (funcionando).</v>
      </c>
      <c r="J26" s="87" t="s">
        <v>429</v>
      </c>
      <c r="K26" s="87">
        <f>+IF(ISBLANK(VLOOKUP(A26,'Evaluación de riesgos'!$B$16:$F$160,5,0)),"",VLOOKUP(A26,'Evaluación de riesgos'!$B$16:$F$160,5,0))</f>
        <v>3</v>
      </c>
      <c r="L26" s="87">
        <f>+IF(ISBLANK(VLOOKUP(A26,'Evaluación de riesgos'!$B$16:$J$160,9,9)),"",VLOOKUP(A26,'Evaluación de riesgos'!$B$16:$J$160,9,9))</f>
        <v>3</v>
      </c>
      <c r="M26" s="87">
        <f t="shared" si="5"/>
        <v>1</v>
      </c>
      <c r="N26" s="87">
        <f t="shared" si="4"/>
        <v>0.91176470588235292</v>
      </c>
      <c r="O26" s="87"/>
      <c r="P26" s="87"/>
    </row>
    <row r="27" spans="1:16" x14ac:dyDescent="0.25">
      <c r="A27" s="87" t="s">
        <v>430</v>
      </c>
      <c r="B27" s="87" t="str">
        <f t="shared" si="2"/>
        <v>6</v>
      </c>
      <c r="C27" s="87" t="str">
        <f>+MID(VLOOKUP(A27,'Evaluación de riesgos'!$B$13:$C$160,2,0),4,LEN(VLOOKUP(A27,'Evaluación de riesgos'!$B$13:$C$160,2,0))-4)</f>
        <v xml:space="preserve"> Los objetivos de los procesos, programas o proyectos (según aplique) que están definidos, son específicos, medibles, alcanzables, relevantes, delimitados en el tiempo</v>
      </c>
      <c r="D27" s="87" t="s">
        <v>374</v>
      </c>
      <c r="E27" s="87" t="str">
        <f>+VLOOKUP(A27,'Evaluación de riesgos'!$B$13:$K$160,3,0)</f>
        <v>Dimension de Gestion con Valores para Resultado
Politica de Fortalecimiento Organizacional y Simplificaciòn de Procesos</v>
      </c>
      <c r="F27" s="87" t="str">
        <f>+VLOOKUP(A27,'Evaluación de riesgos'!$B$13:$K$160,10,0)</f>
        <v>Mantenimiento del control</v>
      </c>
      <c r="G27" s="87">
        <f>+VLOOKUP(A27,'Evaluación de riesgos'!$B$13:$O$160,13,0)</f>
        <v>141.8896</v>
      </c>
      <c r="H27" s="89">
        <f t="shared" si="3"/>
        <v>28</v>
      </c>
      <c r="I27" s="87" t="str">
        <f t="shared" si="0"/>
        <v>Cuando en el análisis de los requerimientos en los diferenes componentes del MECI se cuente con aspectos evaluados en nivel 2 (presente) y 3 (funcionando).</v>
      </c>
      <c r="J27" s="87" t="s">
        <v>429</v>
      </c>
      <c r="K27" s="87">
        <f>+IF(ISBLANK(VLOOKUP(A27,'Evaluación de riesgos'!$B$16:$F$160,5,0)),"",VLOOKUP(A27,'Evaluación de riesgos'!$B$16:$F$160,5,0))</f>
        <v>3</v>
      </c>
      <c r="L27" s="87">
        <f>+IF(ISBLANK(VLOOKUP(A27,'Evaluación de riesgos'!$B$16:$J$160,9,9)),"",VLOOKUP(A27,'Evaluación de riesgos'!$B$16:$J$160,9,9))</f>
        <v>3</v>
      </c>
      <c r="M27" s="87">
        <f t="shared" si="5"/>
        <v>1</v>
      </c>
      <c r="N27" s="87">
        <f t="shared" si="4"/>
        <v>0.91176470588235292</v>
      </c>
      <c r="O27" s="87"/>
      <c r="P27" s="87"/>
    </row>
    <row r="28" spans="1:16" x14ac:dyDescent="0.25">
      <c r="A28" s="87" t="s">
        <v>431</v>
      </c>
      <c r="B28" s="87" t="str">
        <f t="shared" si="2"/>
        <v>6</v>
      </c>
      <c r="C28" s="87" t="str">
        <f>+MID(VLOOKUP(A28,'Evaluación de riesgos'!$B$13:$C$160,2,0),4,LEN(VLOOKUP(A28,'Evaluación de riesgos'!$B$13:$C$160,2,0))-4)</f>
        <v xml:space="preserve"> La Alta Dirección evalúa periódicamente los objetivos establecidos para asegurar que estos continúan siendo consistentes y apropiados para la Entidad</v>
      </c>
      <c r="D28" s="87" t="s">
        <v>374</v>
      </c>
      <c r="E28" s="87" t="str">
        <f>+VLOOKUP(A28,'Evaluación de riesgos'!$B$13:$K$160,3,0)</f>
        <v>Dimension de Direccionamiento Estratetegico y Planeacion.
Politica de Planeacion Institucional
Dimension Control Interno
Linea Estrategica</v>
      </c>
      <c r="F28" s="87" t="str">
        <f>+VLOOKUP(A28,'Evaluación de riesgos'!$B$13:$K$160,10,0)</f>
        <v>Mantenimiento del control</v>
      </c>
      <c r="G28" s="87">
        <f>+VLOOKUP(A28,'Evaluación de riesgos'!$B$13:$O$160,13,0)</f>
        <v>141.97540000000001</v>
      </c>
      <c r="H28" s="89">
        <f t="shared" si="3"/>
        <v>29</v>
      </c>
      <c r="I28" s="87" t="str">
        <f t="shared" si="0"/>
        <v>Cuando en el análisis de los requerimientos en los diferenes componentes del MECI se cuente con aspectos evaluados en nivel 2 (presente) y 3 (funcionando).</v>
      </c>
      <c r="J28" s="87" t="s">
        <v>429</v>
      </c>
      <c r="K28" s="87">
        <f>+IF(ISBLANK(VLOOKUP(A28,'Evaluación de riesgos'!$B$16:$F$160,5,0)),"",VLOOKUP(A28,'Evaluación de riesgos'!$B$16:$F$160,5,0))</f>
        <v>3</v>
      </c>
      <c r="L28" s="87">
        <f>+IF(ISBLANK(VLOOKUP(A28,'Evaluación de riesgos'!$B$16:$J$160,9,9)),"",VLOOKUP(A28,'Evaluación de riesgos'!$B$16:$J$160,9,9))</f>
        <v>3</v>
      </c>
      <c r="M28" s="87">
        <f t="shared" si="5"/>
        <v>1</v>
      </c>
      <c r="N28" s="87">
        <f t="shared" si="4"/>
        <v>0.91176470588235292</v>
      </c>
      <c r="O28" s="87"/>
      <c r="P28" s="87"/>
    </row>
    <row r="29" spans="1:16" x14ac:dyDescent="0.25">
      <c r="A29" s="87" t="s">
        <v>432</v>
      </c>
      <c r="B29" s="87" t="str">
        <f t="shared" si="2"/>
        <v>7</v>
      </c>
      <c r="C29" s="87" t="str">
        <f>+MID(VLOOKUP(A29,'Evaluación de riesgos'!$B$13:$C$160,2,0),4,LEN(VLOOKUP(A29,'Evaluación de riesgos'!$B$13:$C$160,2,0))-4)</f>
        <v xml:space="preserve"> Teniendo en cuenta la estructura de la política de Administración del Riesgo, su alcance define lineamientos para toda la entidad, incluyendo regionales, áreas tercerizadas u otras instancias que afectan la prestación del servicio</v>
      </c>
      <c r="D29" s="87" t="s">
        <v>374</v>
      </c>
      <c r="E29" s="87" t="str">
        <f>+VLOOKUP(A29,'Evaluación de riesgos'!$B$13:$K$160,3,0)</f>
        <v>Dimension de Direccionamiento Estratetegico y Planeacion.
Politica de Planeacion Institucional</v>
      </c>
      <c r="F29" s="87" t="str">
        <f>+VLOOKUP(A29,'Evaluación de riesgos'!$B$13:$K$160,10,0)</f>
        <v>Mantenimiento del control</v>
      </c>
      <c r="G29" s="87">
        <f>+VLOOKUP(A29,'Evaluación de riesgos'!$B$13:$O$160,13,0)</f>
        <v>142.08959999999999</v>
      </c>
      <c r="H29" s="89">
        <f t="shared" si="3"/>
        <v>30</v>
      </c>
      <c r="I29" s="87" t="str">
        <f t="shared" si="0"/>
        <v>Cuando en el análisis de los requerimientos en los diferenes componentes del MECI se cuente con aspectos evaluados en nivel 2 (presente) y 3 (funcionando).</v>
      </c>
      <c r="J29" s="87" t="s">
        <v>433</v>
      </c>
      <c r="K29" s="87">
        <f>+IF(ISBLANK(VLOOKUP(A29,'Evaluación de riesgos'!$B$16:$F$160,5,0)),"",VLOOKUP(A29,'Evaluación de riesgos'!$B$16:$F$160,5,0))</f>
        <v>3</v>
      </c>
      <c r="L29" s="87">
        <f>+IF(ISBLANK(VLOOKUP(A29,'Evaluación de riesgos'!$B$16:$J$160,9,9)),"",VLOOKUP(A29,'Evaluación de riesgos'!$B$16:$J$160,9,9))</f>
        <v>3</v>
      </c>
      <c r="M29" s="87">
        <f t="shared" si="5"/>
        <v>1</v>
      </c>
      <c r="N29" s="87">
        <f t="shared" si="4"/>
        <v>0.91176470588235292</v>
      </c>
      <c r="O29" s="87"/>
      <c r="P29" s="87"/>
    </row>
    <row r="30" spans="1:16" x14ac:dyDescent="0.25">
      <c r="A30" s="87" t="s">
        <v>434</v>
      </c>
      <c r="B30" s="87" t="str">
        <f t="shared" si="2"/>
        <v>7</v>
      </c>
      <c r="C30" s="87" t="str">
        <f>+MID(VLOOKUP(A30,'Evaluación de riesgos'!$B$13:$C$160,2,0),4,LEN(VLOOKUP(A30,'Evaluación de riesgos'!$B$13:$C$160,2,0))-4)</f>
        <v xml:space="preserve"> La Oficina de Planeación, Gerencia de Riesgos (donde existan), como 2a línea de defensa, consolidan información clave frente a la gestión del riesgo</v>
      </c>
      <c r="D30" s="87" t="s">
        <v>374</v>
      </c>
      <c r="E30" s="87" t="str">
        <f>+VLOOKUP(A30,'Evaluación de riesgos'!$B$13:$K$160,3,0)</f>
        <v>Dimension Control Interno 
Lineas de Defensa</v>
      </c>
      <c r="F30" s="87" t="str">
        <f>+VLOOKUP(A30,'Evaluación de riesgos'!$B$13:$K$160,10,0)</f>
        <v>Mantenimiento del control</v>
      </c>
      <c r="G30" s="87">
        <f>+VLOOKUP(A30,'Evaluación de riesgos'!$B$13:$O$160,13,0)</f>
        <v>142.1456</v>
      </c>
      <c r="H30" s="89">
        <f t="shared" si="3"/>
        <v>31</v>
      </c>
      <c r="I30" s="87" t="str">
        <f t="shared" si="0"/>
        <v>Cuando en el análisis de los requerimientos en los diferenes componentes del MECI se cuente con aspectos evaluados en nivel 2 (presente) y 3 (funcionando).</v>
      </c>
      <c r="J30" s="87" t="s">
        <v>433</v>
      </c>
      <c r="K30" s="87">
        <f>+IF(ISBLANK(VLOOKUP(A30,'Evaluación de riesgos'!$B$16:$F$160,5,0)),"",VLOOKUP(A30,'Evaluación de riesgos'!$B$16:$F$160,5,0))</f>
        <v>3</v>
      </c>
      <c r="L30" s="87">
        <f>+IF(ISBLANK(VLOOKUP(A30,'Evaluación de riesgos'!$B$16:$J$160,9,9)),"",VLOOKUP(A30,'Evaluación de riesgos'!$B$16:$J$160,9,9))</f>
        <v>3</v>
      </c>
      <c r="M30" s="87">
        <f t="shared" si="5"/>
        <v>1</v>
      </c>
      <c r="N30" s="87">
        <f t="shared" si="4"/>
        <v>0.91176470588235292</v>
      </c>
      <c r="O30" s="87"/>
      <c r="P30" s="87"/>
    </row>
    <row r="31" spans="1:16" x14ac:dyDescent="0.25">
      <c r="A31" s="87" t="s">
        <v>435</v>
      </c>
      <c r="B31" s="87" t="str">
        <f t="shared" si="2"/>
        <v>7</v>
      </c>
      <c r="C31" s="87" t="str">
        <f>+MID(VLOOKUP(A31,'Evaluación de riesgos'!$B$13:$C$160,2,0),4,LEN(VLOOKUP(A31,'Evaluación de riesgos'!$B$13:$C$160,2,0))-4)</f>
        <v xml:space="preserve"> A partir de la información consolidada y reportada por la 2a línea de defensa (7.2), la Alta Dirección analiza sus resultados y en especial considera si se han presentado materializaciones de riesgo</v>
      </c>
      <c r="D31" s="87" t="s">
        <v>374</v>
      </c>
      <c r="E31" s="87" t="str">
        <f>+VLOOKUP(A31,'Evaluación de riesgos'!$B$13:$K$160,3,0)</f>
        <v>Dimension Control Interno 
Lineas de Defensa</v>
      </c>
      <c r="F31" s="87" t="str">
        <f>+VLOOKUP(A31,'Evaluación de riesgos'!$B$13:$K$160,10,0)</f>
        <v>Mantenimiento del control</v>
      </c>
      <c r="G31" s="87">
        <f>+VLOOKUP(A31,'Evaluación de riesgos'!$B$13:$O$160,13,0)</f>
        <v>142.23650000000001</v>
      </c>
      <c r="H31" s="89">
        <f t="shared" si="3"/>
        <v>32</v>
      </c>
      <c r="I31" s="87" t="str">
        <f t="shared" si="0"/>
        <v>Cuando en el análisis de los requerimientos en los diferenes componentes del MECI se cuente con aspectos evaluados en nivel 2 (presente) y 3 (funcionando).</v>
      </c>
      <c r="J31" s="87" t="s">
        <v>433</v>
      </c>
      <c r="K31" s="87">
        <f>+IF(ISBLANK(VLOOKUP(A31,'Evaluación de riesgos'!$B$16:$F$160,5,0)),"",VLOOKUP(A31,'Evaluación de riesgos'!$B$16:$F$160,5,0))</f>
        <v>3</v>
      </c>
      <c r="L31" s="87">
        <f>+IF(ISBLANK(VLOOKUP(A31,'Evaluación de riesgos'!$B$16:$J$160,9,9)),"",VLOOKUP(A31,'Evaluación de riesgos'!$B$16:$J$160,9,9))</f>
        <v>3</v>
      </c>
      <c r="M31" s="87">
        <f t="shared" si="5"/>
        <v>1</v>
      </c>
      <c r="N31" s="87">
        <f t="shared" si="4"/>
        <v>0.91176470588235292</v>
      </c>
      <c r="O31" s="87"/>
      <c r="P31" s="87"/>
    </row>
    <row r="32" spans="1:16" x14ac:dyDescent="0.25">
      <c r="A32" s="87" t="s">
        <v>436</v>
      </c>
      <c r="B32" s="87" t="str">
        <f t="shared" si="2"/>
        <v>7</v>
      </c>
      <c r="C32" s="87" t="str">
        <f>+MID(VLOOKUP(A32,'Evaluación de riesgos'!$B$13:$C$160,2,0),4,LEN(VLOOKUP(A32,'Evaluación de riesgos'!$B$13:$C$160,2,0))-4)</f>
        <v xml:space="preserve"> Cuando se detectan materializaciones de riesgo, se definen los cursos de acción en relación con la revisión y actualización del mapa de riesgos correspondiente</v>
      </c>
      <c r="D32" s="87" t="s">
        <v>374</v>
      </c>
      <c r="E32" s="87" t="str">
        <f>+VLOOKUP(A32,'Evaluación de riesgos'!$B$13:$K$160,3,0)</f>
        <v>Dimension de Direccionamiento Estratetegico y Planeacion.
Politica de Planeacion Institucional
Dimension Control Interno 
Lineas de Defensa</v>
      </c>
      <c r="F32" s="87" t="str">
        <f>+VLOOKUP(A32,'Evaluación de riesgos'!$B$13:$K$160,10,0)</f>
        <v>Mantenimiento del control</v>
      </c>
      <c r="G32" s="87">
        <f>+VLOOKUP(A32,'Evaluación de riesgos'!$B$13:$O$160,13,0)</f>
        <v>142.3896</v>
      </c>
      <c r="H32" s="89">
        <f t="shared" si="3"/>
        <v>33</v>
      </c>
      <c r="I32" s="87" t="str">
        <f t="shared" si="0"/>
        <v>Cuando en el análisis de los requerimientos en los diferenes componentes del MECI se cuente con aspectos evaluados en nivel 2 (presente) y 3 (funcionando).</v>
      </c>
      <c r="J32" s="87" t="s">
        <v>433</v>
      </c>
      <c r="K32" s="87">
        <f>+IF(ISBLANK(VLOOKUP(A32,'Evaluación de riesgos'!$B$16:$F$160,5,0)),"",VLOOKUP(A32,'Evaluación de riesgos'!$B$16:$F$160,5,0))</f>
        <v>3</v>
      </c>
      <c r="L32" s="87">
        <f>+IF(ISBLANK(VLOOKUP(A32,'Evaluación de riesgos'!$B$16:$J$160,9,9)),"",VLOOKUP(A32,'Evaluación de riesgos'!$B$16:$J$160,9,9))</f>
        <v>3</v>
      </c>
      <c r="M32" s="87">
        <f t="shared" si="5"/>
        <v>1</v>
      </c>
      <c r="N32" s="87">
        <f t="shared" si="4"/>
        <v>0.91176470588235292</v>
      </c>
      <c r="O32" s="87"/>
      <c r="P32" s="87"/>
    </row>
    <row r="33" spans="1:16" x14ac:dyDescent="0.25">
      <c r="A33" s="87" t="s">
        <v>437</v>
      </c>
      <c r="B33" s="87" t="str">
        <f t="shared" si="2"/>
        <v>7</v>
      </c>
      <c r="C33" s="87" t="str">
        <f>+MID(VLOOKUP(A33,'Evaluación de riesgos'!$B$13:$C$160,2,0),4,LEN(VLOOKUP(A33,'Evaluación de riesgos'!$B$13:$C$160,2,0))-4)</f>
        <v xml:space="preserve"> Se llevan a cabo seguimientos a las acciones definidas para resolver materializaciones de riesgo detectadas</v>
      </c>
      <c r="D33" s="87" t="s">
        <v>374</v>
      </c>
      <c r="E33" s="87" t="str">
        <f>+VLOOKUP(A33,'Evaluación de riesgos'!$B$13:$K$160,3,0)</f>
        <v>Dimension de Evaluacion de Resultados 
Politica de Seguimiento y evaluacion al Desempeño Institucional.
Dimension Control Interno 
Lineas de Defensa</v>
      </c>
      <c r="F33" s="87" t="str">
        <f>+VLOOKUP(A33,'Evaluación de riesgos'!$B$13:$K$160,10,0)</f>
        <v>Mantenimiento del control</v>
      </c>
      <c r="G33" s="87">
        <f>+VLOOKUP(A33,'Evaluación de riesgos'!$B$13:$O$160,13,0)</f>
        <v>142.4563</v>
      </c>
      <c r="H33" s="89">
        <f t="shared" si="3"/>
        <v>34</v>
      </c>
      <c r="I33" s="87" t="str">
        <f t="shared" si="0"/>
        <v>Cuando en el análisis de los requerimientos en los diferenes componentes del MECI se cuente con aspectos evaluados en nivel 2 (presente) y 3 (funcionando).</v>
      </c>
      <c r="J33" s="87" t="s">
        <v>433</v>
      </c>
      <c r="K33" s="87">
        <f>+IF(ISBLANK(VLOOKUP(A33,'Evaluación de riesgos'!$B$16:$F$160,5,0)),"",VLOOKUP(A33,'Evaluación de riesgos'!$B$16:$F$160,5,0))</f>
        <v>3</v>
      </c>
      <c r="L33" s="87">
        <f>+IF(ISBLANK(VLOOKUP(A33,'Evaluación de riesgos'!$B$16:$J$160,9,9)),"",VLOOKUP(A33,'Evaluación de riesgos'!$B$16:$J$160,9,9))</f>
        <v>3</v>
      </c>
      <c r="M33" s="87">
        <f t="shared" si="5"/>
        <v>1</v>
      </c>
      <c r="N33" s="87">
        <f t="shared" si="4"/>
        <v>0.91176470588235292</v>
      </c>
      <c r="O33" s="87"/>
      <c r="P33" s="87"/>
    </row>
    <row r="34" spans="1:16" x14ac:dyDescent="0.25">
      <c r="A34" s="87" t="s">
        <v>438</v>
      </c>
      <c r="B34" s="87" t="str">
        <f t="shared" si="2"/>
        <v>8</v>
      </c>
      <c r="C34" s="87" t="str">
        <f>+MID(VLOOKUP(A34,'Evaluación de riesgos'!$B$13:$C$160,2,0),4,LEN(VLOOKUP(A34,'Evaluación de riesgos'!$B$13:$C$160,2,0))-4)</f>
        <v xml:space="preserve"> La Alta Dirección acorde con el análisis del entorno interno y externo, define los procesos, programas o proyectos (según aplique), susceptibles de posibles actos de corrupción</v>
      </c>
      <c r="D34" s="87" t="s">
        <v>374</v>
      </c>
      <c r="E34" s="87" t="str">
        <f>+VLOOKUP(A34,'Evaluación de riesgos'!$B$13:$K$160,3,0)</f>
        <v>Dimension de Direccionamiento Estratetegico y Planeacion.
Politica de Planeacion Institucional</v>
      </c>
      <c r="F34" s="87" t="str">
        <f>+VLOOKUP(A34,'Evaluación de riesgos'!$B$13:$K$160,10,0)</f>
        <v>Mantenimiento del control</v>
      </c>
      <c r="G34" s="87">
        <f>+VLOOKUP(A34,'Evaluación de riesgos'!$B$13:$O$160,13,0)</f>
        <v>142.54579999999999</v>
      </c>
      <c r="H34" s="89">
        <f t="shared" si="3"/>
        <v>35</v>
      </c>
      <c r="I34" s="87" t="str">
        <f t="shared" ref="I34:I65" si="8">+IF(F34=$F$2,$P$4,IF(F34=$F$3,$P$2,$P$3))</f>
        <v>Cuando en el análisis de los requerimientos en los diferenes componentes del MECI se cuente con aspectos evaluados en nivel 2 (presente) y 3 (funcionando).</v>
      </c>
      <c r="J34" s="87" t="s">
        <v>439</v>
      </c>
      <c r="K34" s="87">
        <f>+IF(ISBLANK(VLOOKUP(A34,'Evaluación de riesgos'!$B$16:$F$160,5,0)),"",VLOOKUP(A34,'Evaluación de riesgos'!$B$16:$F$160,5,0))</f>
        <v>3</v>
      </c>
      <c r="L34" s="87">
        <f>+IF(ISBLANK(VLOOKUP(A34,'Evaluación de riesgos'!$B$16:$J$160,9,9)),"",VLOOKUP(A34,'Evaluación de riesgos'!$B$16:$J$160,9,9))</f>
        <v>3</v>
      </c>
      <c r="M34" s="87">
        <f t="shared" si="5"/>
        <v>1</v>
      </c>
      <c r="N34" s="87">
        <f t="shared" si="4"/>
        <v>0.91176470588235292</v>
      </c>
      <c r="O34" s="87"/>
      <c r="P34" s="87"/>
    </row>
    <row r="35" spans="1:16" x14ac:dyDescent="0.25">
      <c r="A35" s="87" t="s">
        <v>440</v>
      </c>
      <c r="B35" s="87" t="str">
        <f t="shared" si="2"/>
        <v>8</v>
      </c>
      <c r="C35" s="87" t="str">
        <f>+MID(VLOOKUP(A35,'Evaluación de riesgos'!$B$13:$C$160,2,0),4,LEN(VLOOKUP(A35,'Evaluación de riesgos'!$B$13:$C$160,2,0))-4)</f>
        <v xml:space="preserve"> La Alta Dirección monitorea los riesgos de corrupción con la periodicidad establecida en la Política de Administración del Riesgo</v>
      </c>
      <c r="D35" s="87" t="s">
        <v>374</v>
      </c>
      <c r="E35" s="87" t="str">
        <f>+VLOOKUP(A35,'Evaluación de riesgos'!$B$13:$K$160,3,0)</f>
        <v>Dimension de Control Interno
Linea Estrategica</v>
      </c>
      <c r="F35" s="87" t="str">
        <f>+VLOOKUP(A35,'Evaluación de riesgos'!$B$13:$K$160,10,0)</f>
        <v>Mantenimiento del control</v>
      </c>
      <c r="G35" s="87">
        <f>+VLOOKUP(A35,'Evaluación de riesgos'!$B$13:$O$160,13,0)</f>
        <v>142.63210000000001</v>
      </c>
      <c r="H35" s="89">
        <f t="shared" si="3"/>
        <v>36</v>
      </c>
      <c r="I35" s="87" t="str">
        <f t="shared" si="8"/>
        <v>Cuando en el análisis de los requerimientos en los diferenes componentes del MECI se cuente con aspectos evaluados en nivel 2 (presente) y 3 (funcionando).</v>
      </c>
      <c r="J35" s="87" t="s">
        <v>439</v>
      </c>
      <c r="K35" s="87">
        <f>+IF(ISBLANK(VLOOKUP(A35,'Evaluación de riesgos'!$B$16:$F$160,5,0)),"",VLOOKUP(A35,'Evaluación de riesgos'!$B$16:$F$160,5,0))</f>
        <v>3</v>
      </c>
      <c r="L35" s="87">
        <f>+IF(ISBLANK(VLOOKUP(A35,'Evaluación de riesgos'!$B$16:$J$160,9,9)),"",VLOOKUP(A35,'Evaluación de riesgos'!$B$16:$J$160,9,9))</f>
        <v>3</v>
      </c>
      <c r="M35" s="87">
        <f t="shared" si="5"/>
        <v>1</v>
      </c>
      <c r="N35" s="87">
        <f t="shared" si="4"/>
        <v>0.91176470588235292</v>
      </c>
      <c r="O35" s="87"/>
      <c r="P35" s="87"/>
    </row>
    <row r="36" spans="1:16" x14ac:dyDescent="0.25">
      <c r="A36" s="87" t="s">
        <v>441</v>
      </c>
      <c r="B36" s="87" t="str">
        <f t="shared" si="2"/>
        <v>8</v>
      </c>
      <c r="C36" s="87" t="str">
        <f>+MID(VLOOKUP(A36,'Evaluación de riesgos'!$B$13:$C$160,2,0),4,LEN(VLOOKUP(A36,'Evaluación de riesgos'!$B$13:$C$160,2,0))-4)</f>
        <v xml:space="preserve"> Para el desarrollo de las actividades de control, la entidad considera la adecuada división de las funciones y que éstas se encuentren segregadas en diferentes personas para reducir el riesgo de acciones fraudulentas</v>
      </c>
      <c r="D36" s="87" t="s">
        <v>374</v>
      </c>
      <c r="E36" s="87" t="str">
        <f>+VLOOKUP(A36,'Evaluación de riesgos'!$B$13:$K$160,3,0)</f>
        <v>Dimension de Contro Interno
Lineas de Defensa</v>
      </c>
      <c r="F36" s="87" t="str">
        <f>+VLOOKUP(A36,'Evaluación de riesgos'!$B$13:$K$160,10,0)</f>
        <v>Mantenimiento del control</v>
      </c>
      <c r="G36" s="87">
        <f>+VLOOKUP(A36,'Evaluación de riesgos'!$B$13:$O$160,13,0)</f>
        <v>142.7456</v>
      </c>
      <c r="H36" s="89">
        <f t="shared" si="3"/>
        <v>37</v>
      </c>
      <c r="I36" s="87" t="str">
        <f t="shared" si="8"/>
        <v>Cuando en el análisis de los requerimientos en los diferenes componentes del MECI se cuente con aspectos evaluados en nivel 2 (presente) y 3 (funcionando).</v>
      </c>
      <c r="J36" s="87" t="s">
        <v>439</v>
      </c>
      <c r="K36" s="87">
        <f>+IF(ISBLANK(VLOOKUP(A36,'Evaluación de riesgos'!$B$16:$F$160,5,0)),"",VLOOKUP(A36,'Evaluación de riesgos'!$B$16:$F$160,5,0))</f>
        <v>3</v>
      </c>
      <c r="L36" s="87">
        <f>+IF(ISBLANK(VLOOKUP(A36,'Evaluación de riesgos'!$B$16:$J$160,9,9)),"",VLOOKUP(A36,'Evaluación de riesgos'!$B$16:$J$160,9,9))</f>
        <v>3</v>
      </c>
      <c r="M36" s="87">
        <f t="shared" si="5"/>
        <v>1</v>
      </c>
      <c r="N36" s="87">
        <f t="shared" si="4"/>
        <v>0.91176470588235292</v>
      </c>
      <c r="O36" s="87"/>
      <c r="P36" s="87"/>
    </row>
    <row r="37" spans="1:16" x14ac:dyDescent="0.25">
      <c r="A37" s="87" t="s">
        <v>442</v>
      </c>
      <c r="B37" s="87" t="str">
        <f t="shared" si="2"/>
        <v>8</v>
      </c>
      <c r="C37" s="87" t="str">
        <f>+MID(VLOOKUP(A37,'Evaluación de riesgos'!$B$13:$C$160,2,0),4,LEN(VLOOKUP(A37,'Evaluación de riesgos'!$B$13:$C$160,2,0))-4)</f>
        <v xml:space="preserve"> La Alta Dirección evalúa fallas en los controles (diseño y ejecución) para definir cursos de acción apropiados para su mejora</v>
      </c>
      <c r="D37" s="87" t="s">
        <v>374</v>
      </c>
      <c r="E37" s="87" t="str">
        <f>+VLOOKUP(A37,'Evaluación de riesgos'!$B$13:$K$160,3,0)</f>
        <v>Dimension de Control Interno
Linea Estrategica</v>
      </c>
      <c r="F37" s="87" t="str">
        <f>+VLOOKUP(A37,'Evaluación de riesgos'!$B$13:$K$160,10,0)</f>
        <v>Mantenimiento del control</v>
      </c>
      <c r="G37" s="87">
        <f>+VLOOKUP(A37,'Evaluación de riesgos'!$B$13:$O$160,13,0)</f>
        <v>142.87450000000001</v>
      </c>
      <c r="H37" s="89">
        <f t="shared" si="3"/>
        <v>38</v>
      </c>
      <c r="I37" s="87" t="str">
        <f t="shared" si="8"/>
        <v>Cuando en el análisis de los requerimientos en los diferenes componentes del MECI se cuente con aspectos evaluados en nivel 2 (presente) y 3 (funcionando).</v>
      </c>
      <c r="J37" s="87" t="s">
        <v>439</v>
      </c>
      <c r="K37" s="87">
        <f>+IF(ISBLANK(VLOOKUP(A37,'Evaluación de riesgos'!$B$16:$F$160,5,0)),"",VLOOKUP(A37,'Evaluación de riesgos'!$B$16:$F$160,5,0))</f>
        <v>3</v>
      </c>
      <c r="L37" s="87">
        <f>+IF(ISBLANK(VLOOKUP(A37,'Evaluación de riesgos'!$B$16:$J$160,9,9)),"",VLOOKUP(A37,'Evaluación de riesgos'!$B$16:$J$160,9,9))</f>
        <v>3</v>
      </c>
      <c r="M37" s="87">
        <f t="shared" si="5"/>
        <v>1</v>
      </c>
      <c r="N37" s="87">
        <f t="shared" si="4"/>
        <v>0.91176470588235292</v>
      </c>
      <c r="O37" s="87"/>
      <c r="P37" s="87"/>
    </row>
    <row r="38" spans="1:16" x14ac:dyDescent="0.25">
      <c r="A38" s="87" t="s">
        <v>443</v>
      </c>
      <c r="B38" s="87" t="str">
        <f t="shared" si="2"/>
        <v>9</v>
      </c>
      <c r="C38" s="87" t="str">
        <f>+MID(VLOOKUP(A38,'Evaluación de riesgos'!$B$13:$C$160,2,0),4,LEN(VLOOKUP(A38,'Evaluación de riesgos'!$B$13:$C$160,2,0))-4)</f>
        <v xml:space="preserve"> Acorde con lo establecido en la política de Administración del Riesgo, se monitorean los factores internos y externos definidos para la entidad, a fin de establecer cambios en el entorno que determinen nuevos riesgos o ajustes a los existentes</v>
      </c>
      <c r="D38" s="87" t="s">
        <v>374</v>
      </c>
      <c r="E38" s="87" t="str">
        <f>+VLOOKUP(A38,'Evaluación de riesgos'!$B$13:$K$160,3,0)</f>
        <v>Dimension de Direccionamiento Estrategico 
Politica de Planeacion Institucional</v>
      </c>
      <c r="F38" s="87" t="str">
        <f>+VLOOKUP(A38,'Evaluación de riesgos'!$B$13:$K$160,10,0)</f>
        <v>Mantenimiento del control</v>
      </c>
      <c r="G38" s="87">
        <f>+VLOOKUP(A38,'Evaluación de riesgos'!$B$13:$O$160,13,0)</f>
        <v>142.96350000000001</v>
      </c>
      <c r="H38" s="89">
        <f t="shared" si="3"/>
        <v>39</v>
      </c>
      <c r="I38" s="87" t="str">
        <f t="shared" si="8"/>
        <v>Cuando en el análisis de los requerimientos en los diferenes componentes del MECI se cuente con aspectos evaluados en nivel 2 (presente) y 3 (funcionando).</v>
      </c>
      <c r="J38" s="87" t="s">
        <v>444</v>
      </c>
      <c r="K38" s="87">
        <f>+IF(ISBLANK(VLOOKUP(A38,'Evaluación de riesgos'!$B$16:$F$160,5,0)),"",VLOOKUP(A38,'Evaluación de riesgos'!$B$16:$F$160,5,0))</f>
        <v>3</v>
      </c>
      <c r="L38" s="87">
        <f>+IF(ISBLANK(VLOOKUP(A38,'Evaluación de riesgos'!$B$16:$J$160,9,9)),"",VLOOKUP(A38,'Evaluación de riesgos'!$B$16:$J$160,9,9))</f>
        <v>3</v>
      </c>
      <c r="M38" s="87">
        <f t="shared" si="5"/>
        <v>1</v>
      </c>
      <c r="N38" s="87">
        <f t="shared" si="4"/>
        <v>0.91176470588235292</v>
      </c>
      <c r="O38" s="87"/>
      <c r="P38" s="87"/>
    </row>
    <row r="39" spans="1:16" x14ac:dyDescent="0.25">
      <c r="A39" s="87" t="s">
        <v>445</v>
      </c>
      <c r="B39" s="87" t="str">
        <f t="shared" si="2"/>
        <v>9</v>
      </c>
      <c r="C39" s="87" t="str">
        <f>+MID(VLOOKUP(A39,'Evaluación de riesgos'!$B$13:$C$160,2,0),4,LEN(VLOOKUP(A39,'Evaluación de riesgos'!$B$13:$C$160,2,0))-4)</f>
        <v xml:space="preserve"> La Alta Dirección analiza los riesgos asociados a actividades tercerizadas, regionales u otras figuras externas que afecten la prestación del servicio a los usuarios, basados en los informes de la segunda y tercera linea de defensa</v>
      </c>
      <c r="D39" s="87" t="s">
        <v>374</v>
      </c>
      <c r="E39" s="87" t="str">
        <f>+VLOOKUP(A39,'Evaluación de riesgos'!$B$13:$K$160,3,0)</f>
        <v>Dimension de Control Interno
Lineas de Defensa</v>
      </c>
      <c r="F39" s="87" t="str">
        <f>+VLOOKUP(A39,'Evaluación de riesgos'!$B$13:$K$160,10,0)</f>
        <v>Mantenimiento del control</v>
      </c>
      <c r="G39" s="87">
        <f>+VLOOKUP(A39,'Evaluación de riesgos'!$B$13:$O$160,13,0)</f>
        <v>143.01249999999999</v>
      </c>
      <c r="H39" s="89">
        <f t="shared" si="3"/>
        <v>40</v>
      </c>
      <c r="I39" s="87" t="str">
        <f t="shared" si="8"/>
        <v>Cuando en el análisis de los requerimientos en los diferenes componentes del MECI se cuente con aspectos evaluados en nivel 2 (presente) y 3 (funcionando).</v>
      </c>
      <c r="J39" s="87" t="s">
        <v>444</v>
      </c>
      <c r="K39" s="87">
        <f>+IF(ISBLANK(VLOOKUP(A39,'Evaluación de riesgos'!$B$16:$F$160,5,0)),"",VLOOKUP(A39,'Evaluación de riesgos'!$B$16:$F$160,5,0))</f>
        <v>3</v>
      </c>
      <c r="L39" s="87">
        <f>+IF(ISBLANK(VLOOKUP(A39,'Evaluación de riesgos'!$B$16:$J$160,9,9)),"",VLOOKUP(A39,'Evaluación de riesgos'!$B$16:$J$160,9,9))</f>
        <v>3</v>
      </c>
      <c r="M39" s="87">
        <f t="shared" si="5"/>
        <v>1</v>
      </c>
      <c r="N39" s="87">
        <f t="shared" si="4"/>
        <v>0.91176470588235292</v>
      </c>
      <c r="O39" s="87"/>
      <c r="P39" s="87"/>
    </row>
    <row r="40" spans="1:16" x14ac:dyDescent="0.25">
      <c r="A40" s="87" t="s">
        <v>446</v>
      </c>
      <c r="B40" s="87" t="str">
        <f t="shared" si="2"/>
        <v>9</v>
      </c>
      <c r="C40" s="87" t="str">
        <f>+MID(VLOOKUP(A40,'Evaluación de riesgos'!$B$13:$C$160,2,0),4,LEN(VLOOKUP(A40,'Evaluación de riesgos'!$B$13:$C$160,2,0))-4)</f>
        <v xml:space="preserve"> La Alta Dirección monitorea los riesgos aceptados revisando que sus condiciones no hayan cambiado y definir su pertinencia para sostenerlos o ajustarlos</v>
      </c>
      <c r="D40" s="87" t="s">
        <v>374</v>
      </c>
      <c r="E40" s="87" t="str">
        <f>+VLOOKUP(A40,'Evaluación de riesgos'!$B$13:$K$160,3,0)</f>
        <v>Dimension de Control Interno
Linea Estrategica</v>
      </c>
      <c r="F40" s="87" t="str">
        <f>+VLOOKUP(A40,'Evaluación de riesgos'!$B$13:$K$160,10,0)</f>
        <v>Deficiencia de control (diseño o ejecución)</v>
      </c>
      <c r="G40" s="87">
        <f>+VLOOKUP(A40,'Evaluación de riesgos'!$B$13:$O$160,13,0)</f>
        <v>103.1236</v>
      </c>
      <c r="H40" s="89">
        <f t="shared" si="3"/>
        <v>26</v>
      </c>
      <c r="I40" s="87" t="str">
        <f t="shared" si="8"/>
        <v>Cuando en el análisis de los requerimientos en los diferenes componentes del MECI se cuente con aspectos evaluados en nivel 1 (presente) y 1 (funcionando); 2 (presente) y 1 (funcionando).</v>
      </c>
      <c r="J40" s="87" t="s">
        <v>444</v>
      </c>
      <c r="K40" s="87">
        <f>+IF(ISBLANK(VLOOKUP(A40,'Evaluación de riesgos'!$B$16:$F$160,5,0)),"",VLOOKUP(A40,'Evaluación de riesgos'!$B$16:$F$160,5,0))</f>
        <v>2</v>
      </c>
      <c r="L40" s="87">
        <f>+IF(ISBLANK(VLOOKUP(A40,'Evaluación de riesgos'!$B$16:$J$160,9,9)),"",VLOOKUP(A40,'Evaluación de riesgos'!$B$16:$J$160,9,9))</f>
        <v>2</v>
      </c>
      <c r="M40" s="87">
        <f t="shared" si="5"/>
        <v>0.5</v>
      </c>
      <c r="N40" s="87">
        <f t="shared" si="4"/>
        <v>0.91176470588235292</v>
      </c>
      <c r="O40" s="87"/>
      <c r="P40" s="87"/>
    </row>
    <row r="41" spans="1:16" x14ac:dyDescent="0.25">
      <c r="A41" s="87" t="s">
        <v>447</v>
      </c>
      <c r="B41" s="87" t="str">
        <f t="shared" si="2"/>
        <v>9</v>
      </c>
      <c r="C41" s="87" t="str">
        <f>+MID(VLOOKUP(A41,'Evaluación de riesgos'!$B$13:$C$160,2,0),4,LEN(VLOOKUP(A41,'Evaluación de riesgos'!$B$13:$C$160,2,0))-4)</f>
        <v xml:space="preserve"> La Alta Dirección evalúa fallas en los controles (diseño y ejecución) para definir cursos de acción apropiados para su mejora, basados en los informes de la segunda y tercera linea de defensa</v>
      </c>
      <c r="D41" s="87" t="s">
        <v>374</v>
      </c>
      <c r="E41" s="87" t="str">
        <f>+VLOOKUP(A41,'Evaluación de riesgos'!$B$13:$K$160,3,0)</f>
        <v>Dimension de Control Interno
Lineas de Defensa</v>
      </c>
      <c r="F41" s="87" t="str">
        <f>+VLOOKUP(A41,'Evaluación de riesgos'!$B$13:$K$160,10,0)</f>
        <v>Deficiencia de control mayor (diseño y ejecución)</v>
      </c>
      <c r="G41" s="87">
        <f>+VLOOKUP(A41,'Evaluación de riesgos'!$B$13:$O$160,13,0)</f>
        <v>83.245599999999996</v>
      </c>
      <c r="H41" s="89">
        <f t="shared" si="3"/>
        <v>25</v>
      </c>
      <c r="I41" s="87" t="str">
        <f t="shared" si="8"/>
        <v>Cuando en el análisis de los requerimientos en los diferenes componentes del MECI se cuente con aspectos evaluados en nivel 2 (presente) y 2 (funcionando); 3 (presente) y 1 (funcionando); 3 (presente) y 2 (funcionando).</v>
      </c>
      <c r="J41" s="87" t="s">
        <v>444</v>
      </c>
      <c r="K41" s="87">
        <f>+IF(ISBLANK(VLOOKUP(A41,'Evaluación de riesgos'!$B$16:$F$160,5,0)),"",VLOOKUP(A41,'Evaluación de riesgos'!$B$16:$F$160,5,0))</f>
        <v>1</v>
      </c>
      <c r="L41" s="87">
        <f>+IF(ISBLANK(VLOOKUP(A41,'Evaluación de riesgos'!$B$16:$J$160,9,9)),"",VLOOKUP(A41,'Evaluación de riesgos'!$B$16:$J$160,9,9))</f>
        <v>1</v>
      </c>
      <c r="M41" s="87">
        <f t="shared" si="5"/>
        <v>0</v>
      </c>
      <c r="N41" s="87">
        <f t="shared" si="4"/>
        <v>0.91176470588235292</v>
      </c>
      <c r="O41" s="87"/>
      <c r="P41" s="87"/>
    </row>
    <row r="42" spans="1:16" x14ac:dyDescent="0.25">
      <c r="A42" s="87" t="s">
        <v>448</v>
      </c>
      <c r="B42" s="87" t="str">
        <f t="shared" si="2"/>
        <v>9</v>
      </c>
      <c r="C42" s="87" t="str">
        <f>+MID(VLOOKUP(A42,'Evaluación de riesgos'!$B$13:$C$160,2,0),4,LEN(VLOOKUP(A42,'Evaluación de riesgos'!$B$13:$C$160,2,0))-4)</f>
        <v xml:space="preserve"> La entidad analiza el impacto sobre el control interno por cambios en los diferentes niveles organizacionales</v>
      </c>
      <c r="D42" s="87" t="s">
        <v>374</v>
      </c>
      <c r="E42" s="87" t="str">
        <f>+VLOOKUP(A42,'Evaluación de riesgos'!$B$13:$K$160,3,0)</f>
        <v>Dimension de Direccionamiento Estrategico y Planeacion
Politica de Planeacion Institucional
Dimension de Control Interno
Linea Estrategica</v>
      </c>
      <c r="F42" s="87" t="str">
        <f>+VLOOKUP(A42,'Evaluación de riesgos'!$B$13:$K$160,10,0)</f>
        <v>Mantenimiento del control</v>
      </c>
      <c r="G42" s="87">
        <f>+VLOOKUP(A42,'Evaluación de riesgos'!$B$13:$O$160,13,0)</f>
        <v>143.36539999999999</v>
      </c>
      <c r="H42" s="89">
        <f t="shared" si="3"/>
        <v>41</v>
      </c>
      <c r="I42" s="87" t="str">
        <f t="shared" si="8"/>
        <v>Cuando en el análisis de los requerimientos en los diferenes componentes del MECI se cuente con aspectos evaluados en nivel 2 (presente) y 3 (funcionando).</v>
      </c>
      <c r="J42" s="87" t="s">
        <v>444</v>
      </c>
      <c r="K42" s="87">
        <f>+IF(ISBLANK(VLOOKUP(A42,'Evaluación de riesgos'!$B$16:$F$160,5,0)),"",VLOOKUP(A42,'Evaluación de riesgos'!$B$16:$F$160,5,0))</f>
        <v>3</v>
      </c>
      <c r="L42" s="87">
        <f>+IF(ISBLANK(VLOOKUP(A42,'Evaluación de riesgos'!$B$16:$J$160,9,9)),"",VLOOKUP(A42,'Evaluación de riesgos'!$B$16:$J$160,9,9))</f>
        <v>3</v>
      </c>
      <c r="M42" s="87">
        <f t="shared" si="5"/>
        <v>1</v>
      </c>
      <c r="N42" s="87">
        <f t="shared" si="4"/>
        <v>0.91176470588235292</v>
      </c>
      <c r="O42" s="87"/>
      <c r="P42" s="87"/>
    </row>
    <row r="43" spans="1:16" x14ac:dyDescent="0.25">
      <c r="A43" s="87" t="s">
        <v>449</v>
      </c>
      <c r="B43" s="87" t="str">
        <f>+LEFT(A43,2)</f>
        <v>10</v>
      </c>
      <c r="C43" s="87" t="str">
        <f>+MID(VLOOKUP(A43,'Actividades de control'!$B$13:$C$176,2,0),5,LEN(VLOOKUP(A43,'Actividades de control'!$B$13:$C$176,2,0))-5)</f>
        <v xml:space="preserve"> Para el desarrollo de las actividades de control, la entidad considera la adecuada división de las funciones y que éstas se encuentren segregadas en diferentes personas para reducir el riesgo de error o de incumplimientos de alto impacto en la operación</v>
      </c>
      <c r="D43" s="87" t="s">
        <v>376</v>
      </c>
      <c r="E43" s="87" t="str">
        <f>+VLOOKUP(A43,'Actividades de control'!$B$18:$K$122,3,0)</f>
        <v>Dimension de Control Interno
Lineas de Defensa</v>
      </c>
      <c r="F43" s="87" t="str">
        <f>+VLOOKUP(A43,'Actividades de control'!$B$18:$K$122,10,0)</f>
        <v>Mantenimiento del control</v>
      </c>
      <c r="G43" s="87">
        <f>+VLOOKUP(A43,'Actividades de control'!$B$13:$N$176,13,0)</f>
        <v>223.45689999999999</v>
      </c>
      <c r="H43" s="89">
        <f t="shared" si="3"/>
        <v>47</v>
      </c>
      <c r="I43" s="87" t="str">
        <f t="shared" si="8"/>
        <v>Cuando en el análisis de los requerimientos en los diferenes componentes del MECI se cuente con aspectos evaluados en nivel 2 (presente) y 3 (funcionando).</v>
      </c>
      <c r="J43" s="87" t="s">
        <v>450</v>
      </c>
      <c r="K43" s="87">
        <f>+IF(ISBLANK(VLOOKUP(A43,'Actividades de control'!$B$21:$F$122,5,0)),"",VLOOKUP(A43,'Actividades de control'!$B$21:$F$122,5,0))</f>
        <v>3</v>
      </c>
      <c r="L43" s="87">
        <f>+IF(ISBLANK(VLOOKUP(A43,'Actividades de control'!$B$21:$J$122,9,0)),"",VLOOKUP(A43,'Actividades de control'!$B$21:$J$122,9,0))</f>
        <v>3</v>
      </c>
      <c r="M43" s="87">
        <f t="shared" si="5"/>
        <v>1</v>
      </c>
      <c r="N43" s="87">
        <f t="shared" si="4"/>
        <v>0.75</v>
      </c>
      <c r="O43" s="87"/>
      <c r="P43" s="87"/>
    </row>
    <row r="44" spans="1:16" x14ac:dyDescent="0.25">
      <c r="A44" s="87" t="s">
        <v>451</v>
      </c>
      <c r="B44" s="87" t="str">
        <f t="shared" ref="B44:B82" si="9">+LEFT(A44,2)</f>
        <v>10</v>
      </c>
      <c r="C44" s="87" t="str">
        <f>+MID(VLOOKUP(A44,'Actividades de control'!$B$13:$C$176,2,0),5,LEN(VLOOKUP(A44,'Actividades de control'!$B$13:$C$176,2,0))-5)</f>
        <v xml:space="preserve"> Se han idenfificado y documentado las situaciones específicas en donde no es posible segregar adecuadamente las funciones (ej: falta de personal, presupuesto), con el fin de definir actividades de control alternativas para cubrir los riesgos identificados.</v>
      </c>
      <c r="D44" s="87" t="s">
        <v>376</v>
      </c>
      <c r="E44" s="87" t="str">
        <f>+VLOOKUP(A44,'Actividades de control'!$B$18:$K$122,3,0)</f>
        <v>Dimension de Control Interno
Lineas de Defensa</v>
      </c>
      <c r="F44" s="87" t="str">
        <f>+VLOOKUP(A44,'Actividades de control'!$B$18:$K$122,10,0)</f>
        <v>Deficiencia de control (diseño o ejecución)</v>
      </c>
      <c r="G44" s="87">
        <f>+VLOOKUP(A44,'Actividades de control'!$B$13:$N$176,13,0)</f>
        <v>183.5478</v>
      </c>
      <c r="H44" s="89">
        <f t="shared" si="3"/>
        <v>43</v>
      </c>
      <c r="I44" s="87" t="str">
        <f t="shared" si="8"/>
        <v>Cuando en el análisis de los requerimientos en los diferenes componentes del MECI se cuente con aspectos evaluados en nivel 1 (presente) y 1 (funcionando); 2 (presente) y 1 (funcionando).</v>
      </c>
      <c r="J44" s="87" t="s">
        <v>450</v>
      </c>
      <c r="K44" s="87">
        <f>+IF(ISBLANK(VLOOKUP(A44,'Actividades de control'!$B$21:$F$122,5,0)),"",VLOOKUP(A44,'Actividades de control'!$B$21:$F$122,5,0))</f>
        <v>2</v>
      </c>
      <c r="L44" s="87">
        <f>+IF(ISBLANK(VLOOKUP(A44,'Actividades de control'!$B$21:$J$122,9,0)),"",VLOOKUP(A44,'Actividades de control'!$B$21:$J$122,9,0))</f>
        <v>2</v>
      </c>
      <c r="M44" s="87">
        <f t="shared" si="5"/>
        <v>0.5</v>
      </c>
      <c r="N44" s="87">
        <f t="shared" si="4"/>
        <v>0.75</v>
      </c>
      <c r="O44" s="87"/>
      <c r="P44" s="87"/>
    </row>
    <row r="45" spans="1:16" x14ac:dyDescent="0.25">
      <c r="A45" s="87" t="s">
        <v>452</v>
      </c>
      <c r="B45" s="87" t="str">
        <f t="shared" si="9"/>
        <v>10</v>
      </c>
      <c r="C45" s="87" t="str">
        <f>+MID(VLOOKUP(A45,'Actividades de control'!$B$13:$C$176,2,0),5,LEN(VLOOKUP(A45,'Actividades de control'!$B$13:$C$176,2,0))-5)</f>
        <v xml:space="preserve"> El diseño de otros  sistemas de gestión (bajo normas o estándares internacionales como la ISO), se intregan de forma adecuada a la estructura de control de la entidad</v>
      </c>
      <c r="D45" s="87" t="s">
        <v>376</v>
      </c>
      <c r="E45" s="87" t="str">
        <f>+VLOOKUP(A45,'Actividades de control'!$B$18:$K$122,3,0)</f>
        <v xml:space="preserve">
Dimension de Gestion con Valores para Resultados
Dimension de Control Interno
Lineas de Defensa</v>
      </c>
      <c r="F45" s="87" t="str">
        <f>+VLOOKUP(A45,'Actividades de control'!$B$18:$K$122,10,0)</f>
        <v>Mantenimiento del control</v>
      </c>
      <c r="G45" s="87">
        <f>+VLOOKUP(A45,'Actividades de control'!$B$13:$N$176,13,0)</f>
        <v>223.64580000000001</v>
      </c>
      <c r="H45" s="89">
        <f t="shared" si="3"/>
        <v>48</v>
      </c>
      <c r="I45" s="87" t="str">
        <f t="shared" si="8"/>
        <v>Cuando en el análisis de los requerimientos en los diferenes componentes del MECI se cuente con aspectos evaluados en nivel 2 (presente) y 3 (funcionando).</v>
      </c>
      <c r="J45" s="87" t="s">
        <v>450</v>
      </c>
      <c r="K45" s="87">
        <f>+IF(ISBLANK(VLOOKUP(A45,'Actividades de control'!$B$21:$F$122,5,0)),"",VLOOKUP(A45,'Actividades de control'!$B$21:$F$122,5,0))</f>
        <v>3</v>
      </c>
      <c r="L45" s="87">
        <f>+IF(ISBLANK(VLOOKUP(A45,'Actividades de control'!$B$21:$J$122,9,0)),"",VLOOKUP(A45,'Actividades de control'!$B$21:$J$122,9,0))</f>
        <v>3</v>
      </c>
      <c r="M45" s="87">
        <f t="shared" si="5"/>
        <v>1</v>
      </c>
      <c r="N45" s="87">
        <f t="shared" si="4"/>
        <v>0.75</v>
      </c>
      <c r="O45" s="87"/>
      <c r="P45" s="87"/>
    </row>
    <row r="46" spans="1:16" x14ac:dyDescent="0.25">
      <c r="A46" s="87" t="s">
        <v>453</v>
      </c>
      <c r="B46" s="87" t="str">
        <f t="shared" si="9"/>
        <v>11</v>
      </c>
      <c r="C46" s="87" t="str">
        <f>+MID(VLOOKUP(A46,'Actividades de control'!$B$13:$C$176,2,0),5,LEN(VLOOKUP(A46,'Actividades de control'!$B$13:$C$176,2,0))-5)</f>
        <v xml:space="preserve"> La entidad establece actividades de control relevantes sobre las infraestructuras tecnológicas; los procesos de gestión de la seguridad y sobre los procesos de adquisición, desarrollo y mantenimiento de tecnologías</v>
      </c>
      <c r="D46" s="87" t="s">
        <v>376</v>
      </c>
      <c r="E46" s="87" t="str">
        <f>+VLOOKUP(A46,'Actividades de control'!$B$18:$K$122,3,0)</f>
        <v xml:space="preserve">Dimension de Gestion con Valores para el Resultado
Politica de Gobierno Digital 
Politica de Seguridad Digital
</v>
      </c>
      <c r="F46" s="87" t="str">
        <f>+VLOOKUP(A46,'Actividades de control'!$B$18:$K$122,10,0)</f>
        <v>Deficiencia de control (diseño o ejecución)</v>
      </c>
      <c r="G46" s="87">
        <f>+VLOOKUP(A46,'Actividades de control'!$B$13:$N$176,13,0)</f>
        <v>183.78960000000001</v>
      </c>
      <c r="H46" s="89">
        <f t="shared" si="3"/>
        <v>44</v>
      </c>
      <c r="I46" s="87" t="str">
        <f t="shared" si="8"/>
        <v>Cuando en el análisis de los requerimientos en los diferenes componentes del MECI se cuente con aspectos evaluados en nivel 1 (presente) y 1 (funcionando); 2 (presente) y 1 (funcionando).</v>
      </c>
      <c r="J46" s="87" t="s">
        <v>454</v>
      </c>
      <c r="K46" s="87">
        <f>+IF(ISBLANK(VLOOKUP(A46,'Actividades de control'!$B$21:$F$122,5,0)),"",VLOOKUP(A46,'Actividades de control'!$B$21:$F$122,5,0))</f>
        <v>2</v>
      </c>
      <c r="L46" s="87">
        <f>+IF(ISBLANK(VLOOKUP(A46,'Actividades de control'!$B$21:$J$122,9,0)),"",VLOOKUP(A46,'Actividades de control'!$B$21:$J$122,9,0))</f>
        <v>2</v>
      </c>
      <c r="M46" s="87">
        <f t="shared" si="5"/>
        <v>0.5</v>
      </c>
      <c r="N46" s="87">
        <f t="shared" si="4"/>
        <v>0.75</v>
      </c>
      <c r="O46" s="87"/>
      <c r="P46" s="87"/>
    </row>
    <row r="47" spans="1:16" x14ac:dyDescent="0.25">
      <c r="A47" s="87" t="s">
        <v>455</v>
      </c>
      <c r="B47" s="87" t="str">
        <f t="shared" si="9"/>
        <v>11</v>
      </c>
      <c r="C47" s="87" t="str">
        <f>+MID(VLOOKUP(A47,'Actividades de control'!$B$13:$C$176,2,0),5,LEN(VLOOKUP(A47,'Actividades de control'!$B$13:$C$176,2,0))-5)</f>
        <v xml:space="preserve">  Para los proveedores de tecnología  selecciona y desarrolla actividades de control internas sobre las actividades realizadas por el proveedor de servicios</v>
      </c>
      <c r="D47" s="87" t="s">
        <v>376</v>
      </c>
      <c r="E47" s="87" t="str">
        <f>+VLOOKUP(A47,'Actividades de control'!$B$18:$K$122,3,0)</f>
        <v xml:space="preserve">Dimension de Gestion con Valores para el Resultado
Politica de Gobierno Digital 
Politica de Seguridad Digital
</v>
      </c>
      <c r="F47" s="87" t="str">
        <f>+VLOOKUP(A47,'Actividades de control'!$B$18:$K$122,10,0)</f>
        <v>Deficiencia de control (diseño o ejecución)</v>
      </c>
      <c r="G47" s="87">
        <f>+VLOOKUP(A47,'Actividades de control'!$B$13:$N$176,13,0)</f>
        <v>183.84559999999999</v>
      </c>
      <c r="H47" s="89">
        <f t="shared" si="3"/>
        <v>45</v>
      </c>
      <c r="I47" s="87" t="str">
        <f t="shared" si="8"/>
        <v>Cuando en el análisis de los requerimientos en los diferenes componentes del MECI se cuente con aspectos evaluados en nivel 1 (presente) y 1 (funcionando); 2 (presente) y 1 (funcionando).</v>
      </c>
      <c r="J47" s="87" t="s">
        <v>454</v>
      </c>
      <c r="K47" s="87">
        <f>+IF(ISBLANK(VLOOKUP(A47,'Actividades de control'!$B$21:$F$122,5,0)),"",VLOOKUP(A47,'Actividades de control'!$B$21:$F$122,5,0))</f>
        <v>2</v>
      </c>
      <c r="L47" s="87">
        <f>+IF(ISBLANK(VLOOKUP(A47,'Actividades de control'!$B$21:$J$122,9,0)),"",VLOOKUP(A47,'Actividades de control'!$B$21:$J$122,9,0))</f>
        <v>2</v>
      </c>
      <c r="M47" s="87">
        <f t="shared" si="5"/>
        <v>0.5</v>
      </c>
      <c r="N47" s="87">
        <f t="shared" si="4"/>
        <v>0.75</v>
      </c>
      <c r="O47" s="87"/>
      <c r="P47" s="87"/>
    </row>
    <row r="48" spans="1:16" x14ac:dyDescent="0.25">
      <c r="A48" s="87" t="s">
        <v>456</v>
      </c>
      <c r="B48" s="87" t="str">
        <f t="shared" si="9"/>
        <v>11</v>
      </c>
      <c r="C48" s="87" t="str">
        <f>+MID(VLOOKUP(A48,'Actividades de control'!$B$13:$C$176,2,0),5,LEN(VLOOKUP(A48,'Actividades de control'!$B$13:$C$176,2,0))-5)</f>
        <v xml:space="preserve"> Se cuenta con matrices de roles y usuarios siguiendo los principios de segregación de funciones.</v>
      </c>
      <c r="D48" s="87" t="s">
        <v>376</v>
      </c>
      <c r="E48" s="87" t="str">
        <f>+VLOOKUP(A48,'Actividades de control'!$B$18:$K$122,3,0)</f>
        <v xml:space="preserve">Dimension de Gestion con Valores para el Resultado
Politica de Fortalecimiento Organizacional y Simplificacion de Procesos.
</v>
      </c>
      <c r="F48" s="87" t="str">
        <f>+VLOOKUP(A48,'Actividades de control'!$B$18:$K$122,10,0)</f>
        <v>Deficiencia de control mayor (diseño y ejecución)</v>
      </c>
      <c r="G48" s="87">
        <f>+VLOOKUP(A48,'Actividades de control'!$B$13:$N$176,13,0)</f>
        <v>163.96539999999999</v>
      </c>
      <c r="H48" s="89">
        <f t="shared" si="3"/>
        <v>42</v>
      </c>
      <c r="I48" s="87" t="str">
        <f t="shared" si="8"/>
        <v>Cuando en el análisis de los requerimientos en los diferenes componentes del MECI se cuente con aspectos evaluados en nivel 2 (presente) y 2 (funcionando); 3 (presente) y 1 (funcionando); 3 (presente) y 2 (funcionando).</v>
      </c>
      <c r="J48" s="87" t="s">
        <v>454</v>
      </c>
      <c r="K48" s="87">
        <f>+IF(ISBLANK(VLOOKUP(A48,'Actividades de control'!$B$21:$F$122,5,0)),"",VLOOKUP(A48,'Actividades de control'!$B$21:$F$122,5,0))</f>
        <v>1</v>
      </c>
      <c r="L48" s="87">
        <f>+IF(ISBLANK(VLOOKUP(A48,'Actividades de control'!$B$21:$J$122,9,0)),"",VLOOKUP(A48,'Actividades de control'!$B$21:$J$122,9,0))</f>
        <v>1</v>
      </c>
      <c r="M48" s="87">
        <f t="shared" si="5"/>
        <v>0</v>
      </c>
      <c r="N48" s="87">
        <f t="shared" si="4"/>
        <v>0.75</v>
      </c>
      <c r="O48" s="87"/>
      <c r="P48" s="87"/>
    </row>
    <row r="49" spans="1:16" x14ac:dyDescent="0.25">
      <c r="A49" s="87" t="s">
        <v>457</v>
      </c>
      <c r="B49" s="87" t="str">
        <f t="shared" si="9"/>
        <v>11</v>
      </c>
      <c r="C49" s="87" t="str">
        <f>+MID(VLOOKUP(A49,'Actividades de control'!$B$13:$C$176,2,0),5,LEN(VLOOKUP(A49,'Actividades de control'!$B$13:$C$176,2,0))-5)</f>
        <v xml:space="preserve"> Se cuenta con información de la 3a línea de defensa, como evaluador independiente en relación con los controles implementados por el proveedor de servicios, para  asegurar que los riesgos relacionados se mitigan.</v>
      </c>
      <c r="D49" s="87" t="s">
        <v>376</v>
      </c>
      <c r="E49" s="87" t="str">
        <f>+VLOOKUP(A49,'Actividades de control'!$B$18:$K$122,3,0)</f>
        <v>Dimension Control Interno
Tercera Linea de Defensa</v>
      </c>
      <c r="F49" s="87" t="str">
        <f>+VLOOKUP(A49,'Actividades de control'!$B$18:$K$122,10,0)</f>
        <v>Deficiencia de control (diseño o ejecución)</v>
      </c>
      <c r="G49" s="87">
        <f>+VLOOKUP(A49,'Actividades de control'!$B$13:$N$176,13,0)</f>
        <v>184.01230000000001</v>
      </c>
      <c r="H49" s="89">
        <f t="shared" si="3"/>
        <v>46</v>
      </c>
      <c r="I49" s="87" t="str">
        <f t="shared" si="8"/>
        <v>Cuando en el análisis de los requerimientos en los diferenes componentes del MECI se cuente con aspectos evaluados en nivel 1 (presente) y 1 (funcionando); 2 (presente) y 1 (funcionando).</v>
      </c>
      <c r="J49" s="87" t="s">
        <v>454</v>
      </c>
      <c r="K49" s="87">
        <f>+IF(ISBLANK(VLOOKUP(A49,'Actividades de control'!$B$21:$F$122,5,0)),"",VLOOKUP(A49,'Actividades de control'!$B$21:$F$122,5,0))</f>
        <v>2</v>
      </c>
      <c r="L49" s="87">
        <f>+IF(ISBLANK(VLOOKUP(A49,'Actividades de control'!$B$21:$J$122,9,0)),"",VLOOKUP(A49,'Actividades de control'!$B$21:$J$122,9,0))</f>
        <v>2</v>
      </c>
      <c r="M49" s="87">
        <f t="shared" si="5"/>
        <v>0.5</v>
      </c>
      <c r="N49" s="87">
        <f t="shared" si="4"/>
        <v>0.75</v>
      </c>
      <c r="O49" s="87"/>
      <c r="P49" s="87"/>
    </row>
    <row r="50" spans="1:16" x14ac:dyDescent="0.25">
      <c r="A50" s="87" t="s">
        <v>458</v>
      </c>
      <c r="B50" s="87" t="str">
        <f t="shared" si="9"/>
        <v>12</v>
      </c>
      <c r="C50" s="87" t="str">
        <f>+MID(VLOOKUP(A50,'Actividades de control'!$B$13:$C$176,2,0),5,LEN(VLOOKUP(A50,'Actividades de control'!$B$13:$C$176,2,0))-5)</f>
        <v xml:space="preserve"> Se evalúa la actualización de procesos, procedimientos, políticas de operación, instructivos, manuales u otras herramientas para garantizar la aplicación adecuada de las principales actividades de control.
</v>
      </c>
      <c r="D50" s="87" t="s">
        <v>376</v>
      </c>
      <c r="E50" s="87" t="str">
        <f>+VLOOKUP(A50,'Actividades de control'!$B$18:$K$122,3,0)</f>
        <v>Dimension de Gestion con Valores para el Resultado
Politica de Fortalecimiento Organizacional y Simplificacion de Procesos.</v>
      </c>
      <c r="F50" s="87" t="str">
        <f>+VLOOKUP(A50,'Actividades de control'!$B$18:$K$122,10,0)</f>
        <v>Mantenimiento del control</v>
      </c>
      <c r="G50" s="87">
        <f>+VLOOKUP(A50,'Actividades de control'!$B$13:$N$176,13,0)</f>
        <v>224.12360000000001</v>
      </c>
      <c r="H50" s="89">
        <f t="shared" si="3"/>
        <v>49</v>
      </c>
      <c r="I50" s="87" t="str">
        <f t="shared" si="8"/>
        <v>Cuando en el análisis de los requerimientos en los diferenes componentes del MECI se cuente con aspectos evaluados en nivel 2 (presente) y 3 (funcionando).</v>
      </c>
      <c r="J50" s="87" t="s">
        <v>459</v>
      </c>
      <c r="K50" s="87">
        <f>+IF(ISBLANK(VLOOKUP(A50,'Actividades de control'!$B$21:$F$122,5,0)),"",VLOOKUP(A50,'Actividades de control'!$B$21:$F$122,5,0))</f>
        <v>3</v>
      </c>
      <c r="L50" s="87">
        <f>+IF(ISBLANK(VLOOKUP(A50,'Actividades de control'!$B$21:$J$122,9,0)),"",VLOOKUP(A50,'Actividades de control'!$B$21:$J$122,9,0))</f>
        <v>3</v>
      </c>
      <c r="M50" s="87">
        <f t="shared" si="5"/>
        <v>1</v>
      </c>
      <c r="N50" s="87">
        <f t="shared" si="4"/>
        <v>0.75</v>
      </c>
      <c r="O50" s="87"/>
      <c r="P50" s="87"/>
    </row>
    <row r="51" spans="1:16" x14ac:dyDescent="0.25">
      <c r="A51" s="87" t="s">
        <v>460</v>
      </c>
      <c r="B51" s="87" t="str">
        <f t="shared" si="9"/>
        <v>12</v>
      </c>
      <c r="C51" s="87" t="str">
        <f>+MID(VLOOKUP(A51,'Actividades de control'!$B$13:$C$176,2,0),6,LEN(VLOOKUP(A51,'Actividades de control'!$B$13:$C$176,2,0))-6)</f>
        <v xml:space="preserve"> El diseño de controles se evalúa frente a la gestión del riesgo</v>
      </c>
      <c r="D51" s="87" t="s">
        <v>376</v>
      </c>
      <c r="E51" s="87" t="str">
        <f>+VLOOKUP(A51,'Actividades de control'!$B$18:$K$122,3,0)</f>
        <v xml:space="preserve">Todas las Dimensiones de MIPG 
</v>
      </c>
      <c r="F51" s="87" t="str">
        <f>+VLOOKUP(A51,'Actividades de control'!$B$18:$K$122,10,0)</f>
        <v>Mantenimiento del control</v>
      </c>
      <c r="G51" s="87">
        <f>+VLOOKUP(A51,'Actividades de control'!$B$13:$N$176,13,0)</f>
        <v>224.23650000000001</v>
      </c>
      <c r="H51" s="89">
        <f t="shared" si="3"/>
        <v>50</v>
      </c>
      <c r="I51" s="87" t="str">
        <f t="shared" si="8"/>
        <v>Cuando en el análisis de los requerimientos en los diferenes componentes del MECI se cuente con aspectos evaluados en nivel 2 (presente) y 3 (funcionando).</v>
      </c>
      <c r="J51" s="87" t="s">
        <v>459</v>
      </c>
      <c r="K51" s="87">
        <f>+IF(ISBLANK(VLOOKUP(A51,'Actividades de control'!$B$21:$F$122,5,0)),"",VLOOKUP(A51,'Actividades de control'!$B$21:$F$122,5,0))</f>
        <v>3</v>
      </c>
      <c r="L51" s="87">
        <f>+IF(ISBLANK(VLOOKUP(A51,'Actividades de control'!$B$21:$J$122,9,0)),"",VLOOKUP(A51,'Actividades de control'!$B$21:$J$122,9,0))</f>
        <v>3</v>
      </c>
      <c r="M51" s="87">
        <f t="shared" si="5"/>
        <v>1</v>
      </c>
      <c r="N51" s="87">
        <f t="shared" si="4"/>
        <v>0.75</v>
      </c>
      <c r="O51" s="87"/>
      <c r="P51" s="87"/>
    </row>
    <row r="52" spans="1:16" x14ac:dyDescent="0.25">
      <c r="A52" s="87" t="s">
        <v>461</v>
      </c>
      <c r="B52" s="87" t="str">
        <f t="shared" si="9"/>
        <v>12</v>
      </c>
      <c r="C52" s="87" t="str">
        <f>+MID(VLOOKUP(A52,'Actividades de control'!$B$13:$C$176,2,0),6,LEN(VLOOKUP(A52,'Actividades de control'!$B$13:$C$176,2,0))-6)</f>
        <v xml:space="preserve"> Monitoreo a los riesgos acorde con la política de administración de riesgo establecida para la entidad.</v>
      </c>
      <c r="D52" s="87" t="s">
        <v>376</v>
      </c>
      <c r="E52" s="87" t="str">
        <f>+VLOOKUP(A52,'Actividades de control'!$B$18:$K$122,3,0)</f>
        <v>Dimension de Direccionamiento Estrategico y Planeacion
Politica de Planeacion Institucional.</v>
      </c>
      <c r="F52" s="87" t="str">
        <f>+VLOOKUP(A52,'Actividades de control'!$B$18:$K$122,10,0)</f>
        <v>Mantenimiento del control</v>
      </c>
      <c r="G52" s="87">
        <f>+VLOOKUP(A52,'Actividades de control'!$B$13:$N$176,13,0)</f>
        <v>224.23656</v>
      </c>
      <c r="H52" s="89">
        <f t="shared" si="3"/>
        <v>51</v>
      </c>
      <c r="I52" s="87" t="str">
        <f t="shared" si="8"/>
        <v>Cuando en el análisis de los requerimientos en los diferenes componentes del MECI se cuente con aspectos evaluados en nivel 2 (presente) y 3 (funcionando).</v>
      </c>
      <c r="J52" s="87" t="s">
        <v>459</v>
      </c>
      <c r="K52" s="87">
        <f>+IF(ISBLANK(VLOOKUP(A52,'Actividades de control'!$B$21:$F$122,5,0)),"",VLOOKUP(A52,'Actividades de control'!$B$21:$F$122,5,0))</f>
        <v>3</v>
      </c>
      <c r="L52" s="87">
        <f>+IF(ISBLANK(VLOOKUP(A52,'Actividades de control'!$B$21:$J$122,9,0)),"",VLOOKUP(A52,'Actividades de control'!$B$21:$J$122,9,0))</f>
        <v>3</v>
      </c>
      <c r="M52" s="87">
        <f t="shared" si="5"/>
        <v>1</v>
      </c>
      <c r="N52" s="87">
        <f t="shared" si="4"/>
        <v>0.75</v>
      </c>
      <c r="O52" s="87"/>
      <c r="P52" s="87"/>
    </row>
    <row r="53" spans="1:16" x14ac:dyDescent="0.25">
      <c r="A53" s="87" t="s">
        <v>462</v>
      </c>
      <c r="B53" s="87" t="str">
        <f t="shared" si="9"/>
        <v>12</v>
      </c>
      <c r="C53" s="87" t="str">
        <f>+MID(VLOOKUP(A53,'Actividades de control'!$B$13:$C$176,2,0),6,LEN(VLOOKUP(A53,'Actividades de control'!$B$13:$C$176,2,0))-6)</f>
        <v>Verificación de que los responsables estén ejecutando los controles tal como han sido diseñados</v>
      </c>
      <c r="D53" s="87" t="s">
        <v>376</v>
      </c>
      <c r="E53" s="87" t="str">
        <f>+VLOOKUP(A53,'Actividades de control'!$B$18:$K$122,3,0)</f>
        <v>Dimension Control Interno
Segunda Linea de Defensa</v>
      </c>
      <c r="F53" s="87" t="str">
        <f>+VLOOKUP(A53,'Actividades de control'!$B$18:$K$122,10,0)</f>
        <v>Mantenimiento del control</v>
      </c>
      <c r="G53" s="87">
        <f>+VLOOKUP(A53,'Actividades de control'!$B$13:$N$176,13,0)</f>
        <v>224.23656800000001</v>
      </c>
      <c r="H53" s="89">
        <f t="shared" ref="H53" si="10">+_xlfn.RANK.EQ(G53,$G$2:$G$82,1)</f>
        <v>52</v>
      </c>
      <c r="I53" s="87" t="str">
        <f t="shared" si="8"/>
        <v>Cuando en el análisis de los requerimientos en los diferenes componentes del MECI se cuente con aspectos evaluados en nivel 2 (presente) y 3 (funcionando).</v>
      </c>
      <c r="J53" s="87" t="s">
        <v>459</v>
      </c>
      <c r="K53" s="87">
        <f>+IF(ISBLANK(VLOOKUP(A53,'Actividades de control'!$B$21:$F$122,5,0)),"",VLOOKUP(A53,'Actividades de control'!$B$21:$F$122,5,0))</f>
        <v>3</v>
      </c>
      <c r="L53" s="87">
        <f>+IF(ISBLANK(VLOOKUP(A53,'Actividades de control'!$B$21:$J$122,9,0)),"",VLOOKUP(A53,'Actividades de control'!$B$21:$J$122,9,0))</f>
        <v>3</v>
      </c>
      <c r="M53" s="87">
        <f t="shared" si="5"/>
        <v>1</v>
      </c>
      <c r="N53" s="87">
        <f t="shared" ref="N53" si="11">+AVERAGEIF($D$2:$D$82,D53,$M$2:$M$82)</f>
        <v>0.75</v>
      </c>
      <c r="O53" s="87"/>
      <c r="P53" s="87"/>
    </row>
    <row r="54" spans="1:16" x14ac:dyDescent="0.25">
      <c r="A54" s="87" t="s">
        <v>463</v>
      </c>
      <c r="B54" s="87" t="str">
        <f t="shared" si="9"/>
        <v>12</v>
      </c>
      <c r="C54" s="87" t="str">
        <f>+MID(VLOOKUP(A54,'Actividades de control'!$B$13:$C$176,2,0),6,LEN(VLOOKUP(A54,'Actividades de control'!$B$13:$C$176,2,0))-6)</f>
        <v xml:space="preserve"> Se evalúa la adecuación de los controles a las especificidades de cada proceso, considerando cambios en regulaciones, estructuras internas u otros aspectos que determinen cambios en su diseño</v>
      </c>
      <c r="D54" s="87" t="s">
        <v>376</v>
      </c>
      <c r="E54" s="87" t="str">
        <f>+VLOOKUP(A54,'Actividades de control'!$B$18:$K$122,3,0)</f>
        <v>Dimension Control Interno
 Lineas de Defensa</v>
      </c>
      <c r="F54" s="87" t="str">
        <f>+VLOOKUP(A54,'Actividades de control'!$B$18:$K$122,10,0)</f>
        <v>Mantenimiento del control</v>
      </c>
      <c r="G54" s="87">
        <f>+VLOOKUP(A54,'Actividades de control'!$B$13:$N$176,13,0)</f>
        <v>224.3569</v>
      </c>
      <c r="H54" s="89">
        <f t="shared" ref="H54" si="12">+_xlfn.RANK.EQ(G54,$G$2:$G$82,1)</f>
        <v>53</v>
      </c>
      <c r="I54" s="87" t="str">
        <f t="shared" si="8"/>
        <v>Cuando en el análisis de los requerimientos en los diferenes componentes del MECI se cuente con aspectos evaluados en nivel 2 (presente) y 3 (funcionando).</v>
      </c>
      <c r="J54" s="87" t="s">
        <v>459</v>
      </c>
      <c r="K54" s="87">
        <f>+IF(ISBLANK(VLOOKUP(A54,'Actividades de control'!$B$21:$F$122,5,0)),"",VLOOKUP(A54,'Actividades de control'!$B$21:$F$122,5,0))</f>
        <v>3</v>
      </c>
      <c r="L54" s="87">
        <f>+IF(ISBLANK(VLOOKUP(A54,'Actividades de control'!$B$21:$J$122,9,0)),"",VLOOKUP(A54,'Actividades de control'!$B$21:$J$122,9,0))</f>
        <v>3</v>
      </c>
      <c r="M54" s="87">
        <f t="shared" si="5"/>
        <v>1</v>
      </c>
      <c r="N54" s="87">
        <f t="shared" ref="N54" si="13">+AVERAGEIF($D$2:$D$82,D54,$M$2:$M$82)</f>
        <v>0.75</v>
      </c>
      <c r="O54" s="87"/>
      <c r="P54" s="87"/>
    </row>
    <row r="55" spans="1:16" ht="12.75" customHeight="1" x14ac:dyDescent="0.25">
      <c r="A55" s="87" t="s">
        <v>464</v>
      </c>
      <c r="B55" s="87" t="str">
        <f t="shared" si="9"/>
        <v>13</v>
      </c>
      <c r="C55" s="87" t="str">
        <f>+MID(VLOOKUP(A55,'Info y Comunicación'!$B$13:$C$160,2,0),6,LEN(VLOOKUP(A55,'Info y Comunicación'!$B$13:$C$160,2,0))-6)</f>
        <v>La entidad ha diseñado sistemas de información para capturar y procesar datos y transformarlos en información para alcanzar los requerimientos de información definidos</v>
      </c>
      <c r="D55" s="87" t="s">
        <v>465</v>
      </c>
      <c r="E55" s="87" t="str">
        <f>+VLOOKUP(A55,'Info y Comunicación'!$B$15:$K$138,3,0)</f>
        <v xml:space="preserve">Dimension de Informacion y comunicación 
</v>
      </c>
      <c r="F55" s="87" t="str">
        <f>+VLOOKUP(A55,'Info y Comunicación'!$B$15:$K$138,10,0)</f>
        <v>Mantenimiento del control</v>
      </c>
      <c r="G55" s="87">
        <f>+VLOOKUP(A55,'Info y Comunicación'!$B$13:$N$160,13,0)</f>
        <v>304.45690000000002</v>
      </c>
      <c r="H55" s="89">
        <f t="shared" si="3"/>
        <v>54</v>
      </c>
      <c r="I55" s="87" t="str">
        <f t="shared" si="8"/>
        <v>Cuando en el análisis de los requerimientos en los diferenes componentes del MECI se cuente con aspectos evaluados en nivel 2 (presente) y 3 (funcionando).</v>
      </c>
      <c r="J55" s="87" t="s">
        <v>466</v>
      </c>
      <c r="K55" s="87">
        <f>+IF(ISBLANK(VLOOKUP(A55,'Info y Comunicación'!$B$19:$F$138,5,0)),"",VLOOKUP(A55,'Info y Comunicación'!$B$19:$F$138,5,0))</f>
        <v>3</v>
      </c>
      <c r="L55" s="87">
        <f>+IF(ISBLANK(VLOOKUP(A55,'Info y Comunicación'!$B$19:$J$138,9,0)),"",VLOOKUP(A55,'Info y Comunicación'!$B$19:$J$138,9,0))</f>
        <v>3</v>
      </c>
      <c r="M55" s="87">
        <f t="shared" si="5"/>
        <v>1</v>
      </c>
      <c r="N55" s="87">
        <f>+AVERAGEIF($D$2:$D$82,D55,$M$2:$M$82)</f>
        <v>1</v>
      </c>
      <c r="O55" s="87"/>
      <c r="P55" s="87"/>
    </row>
    <row r="56" spans="1:16" ht="12.75" customHeight="1" x14ac:dyDescent="0.25">
      <c r="A56" s="87" t="s">
        <v>467</v>
      </c>
      <c r="B56" s="87" t="str">
        <f t="shared" si="9"/>
        <v>13</v>
      </c>
      <c r="C56" s="87" t="str">
        <f>+MID(VLOOKUP(A56,'Info y Comunicación'!$B$13:$C$160,2,0),6,LEN(VLOOKUP(A56,'Info y Comunicación'!$B$13:$C$160,2,0))-6)</f>
        <v xml:space="preserve"> La entidad cuenta con el inventario de información relevante (interno/externa) y cuenta con un mecanismo que permita su actualización</v>
      </c>
      <c r="D56" s="87" t="s">
        <v>465</v>
      </c>
      <c r="E56" s="87" t="str">
        <f>+VLOOKUP(A56,'Info y Comunicación'!$B$15:$K$138,3,0)</f>
        <v>Dimension de Informacion y comunicación 
Politica de Transparencia y Acceso a la Informaciòn Publica</v>
      </c>
      <c r="F56" s="87" t="str">
        <f>+VLOOKUP(A56,'Info y Comunicación'!$B$15:$K$138,10,0)</f>
        <v>Mantenimiento del control</v>
      </c>
      <c r="G56" s="87">
        <f>+VLOOKUP(A56,'Info y Comunicación'!$B$13:$N$160,13,0)</f>
        <v>304.56319999999999</v>
      </c>
      <c r="H56" s="89">
        <f t="shared" si="3"/>
        <v>55</v>
      </c>
      <c r="I56" s="87" t="str">
        <f t="shared" si="8"/>
        <v>Cuando en el análisis de los requerimientos en los diferenes componentes del MECI se cuente con aspectos evaluados en nivel 2 (presente) y 3 (funcionando).</v>
      </c>
      <c r="J56" s="87" t="s">
        <v>466</v>
      </c>
      <c r="K56" s="87">
        <f>+IF(ISBLANK(VLOOKUP(A56,'Info y Comunicación'!$B$19:$F$138,5,0)),"",VLOOKUP(A56,'Info y Comunicación'!$B$19:$F$138,5,0))</f>
        <v>3</v>
      </c>
      <c r="L56" s="87">
        <f>+IF(ISBLANK(VLOOKUP(A56,'Info y Comunicación'!$B$19:$J$138,9,0)),"",VLOOKUP(A56,'Info y Comunicación'!$B$19:$J$138,9,0))</f>
        <v>3</v>
      </c>
      <c r="M56" s="87">
        <f t="shared" si="5"/>
        <v>1</v>
      </c>
      <c r="N56" s="87">
        <f t="shared" si="4"/>
        <v>1</v>
      </c>
      <c r="O56" s="87"/>
      <c r="P56" s="87"/>
    </row>
    <row r="57" spans="1:16" ht="12.75" customHeight="1" x14ac:dyDescent="0.25">
      <c r="A57" s="87" t="s">
        <v>468</v>
      </c>
      <c r="B57" s="87" t="str">
        <f t="shared" si="9"/>
        <v>13</v>
      </c>
      <c r="C57" s="87" t="str">
        <f>+MID(VLOOKUP(A57,'Info y Comunicación'!$B$13:$C$160,2,0),6,LEN(VLOOKUP(A57,'Info y Comunicación'!$B$13:$C$160,2,0))-6)</f>
        <v>La entidad considera un ámbito amplio de fuentes de datos (internas y externas), para la captura y procesamiento posterior de información clave para la consecución de metas y objetivos</v>
      </c>
      <c r="D57" s="87" t="s">
        <v>465</v>
      </c>
      <c r="E57" s="87" t="str">
        <f>+VLOOKUP(A57,'Info y Comunicación'!$B$15:$K$138,3,0)</f>
        <v>Dimension de Informacion y comunicación 
Politica de Transparencia y Acceso a la Informaciòn Publica</v>
      </c>
      <c r="F57" s="87" t="str">
        <f>+VLOOKUP(A57,'Info y Comunicación'!$B$15:$K$138,10,0)</f>
        <v>Mantenimiento del control</v>
      </c>
      <c r="G57" s="87">
        <f>+VLOOKUP(A57,'Info y Comunicación'!$B$13:$N$160,13,0)</f>
        <v>304.63209999999998</v>
      </c>
      <c r="H57" s="89">
        <f t="shared" si="3"/>
        <v>56</v>
      </c>
      <c r="I57" s="87" t="str">
        <f t="shared" si="8"/>
        <v>Cuando en el análisis de los requerimientos en los diferenes componentes del MECI se cuente con aspectos evaluados en nivel 2 (presente) y 3 (funcionando).</v>
      </c>
      <c r="J57" s="87" t="s">
        <v>466</v>
      </c>
      <c r="K57" s="87">
        <f>+IF(ISBLANK(VLOOKUP(A57,'Info y Comunicación'!$B$19:$F$138,5,0)),"",VLOOKUP(A57,'Info y Comunicación'!$B$19:$F$138,5,0))</f>
        <v>3</v>
      </c>
      <c r="L57" s="87">
        <f>+IF(ISBLANK(VLOOKUP(A57,'Info y Comunicación'!$B$19:$J$138,9,0)),"",VLOOKUP(A57,'Info y Comunicación'!$B$19:$J$138,9,0))</f>
        <v>3</v>
      </c>
      <c r="M57" s="87">
        <f t="shared" si="5"/>
        <v>1</v>
      </c>
      <c r="N57" s="87">
        <f t="shared" si="4"/>
        <v>1</v>
      </c>
      <c r="O57" s="87"/>
      <c r="P57" s="87"/>
    </row>
    <row r="58" spans="1:16" ht="12.75" customHeight="1" x14ac:dyDescent="0.25">
      <c r="A58" s="87" t="s">
        <v>469</v>
      </c>
      <c r="B58" s="87" t="str">
        <f t="shared" si="9"/>
        <v>13</v>
      </c>
      <c r="C58" s="87" t="str">
        <f>+MID(VLOOKUP(A58,'Info y Comunicación'!$B$13:$C$160,2,0),6,LEN(VLOOKUP(A58,'Info y Comunicación'!$B$13:$C$160,2,0))-6)</f>
        <v>La entidad ha desarrollado e implementado actividades de control sobre la integridad, confidencialidad y disponibilidad de los datos e información definidos como relevantes</v>
      </c>
      <c r="D58" s="87" t="s">
        <v>465</v>
      </c>
      <c r="E58" s="87" t="str">
        <f>+VLOOKUP(A58,'Info y Comunicación'!$B$15:$K$138,3,0)</f>
        <v>Dimension de Informacion y comunicación 
Politica de Transparencia y Acceso a la Informaciòn Publica</v>
      </c>
      <c r="F58" s="87" t="str">
        <f>+VLOOKUP(A58,'Info y Comunicación'!$B$15:$K$138,10,0)</f>
        <v>Mantenimiento del control</v>
      </c>
      <c r="G58" s="87">
        <f>+VLOOKUP(A58,'Info y Comunicación'!$B$13:$N$160,13,0)</f>
        <v>304.78960000000001</v>
      </c>
      <c r="H58" s="89">
        <f t="shared" si="3"/>
        <v>57</v>
      </c>
      <c r="I58" s="87" t="str">
        <f t="shared" si="8"/>
        <v>Cuando en el análisis de los requerimientos en los diferenes componentes del MECI se cuente con aspectos evaluados en nivel 2 (presente) y 3 (funcionando).</v>
      </c>
      <c r="J58" s="87" t="s">
        <v>466</v>
      </c>
      <c r="K58" s="87">
        <f>+IF(ISBLANK(VLOOKUP(A58,'Info y Comunicación'!$B$19:$F$138,5,0)),"",VLOOKUP(A58,'Info y Comunicación'!$B$19:$F$138,5,0))</f>
        <v>3</v>
      </c>
      <c r="L58" s="87">
        <f>+IF(ISBLANK(VLOOKUP(A58,'Info y Comunicación'!$B$19:$J$138,9,0)),"",VLOOKUP(A58,'Info y Comunicación'!$B$19:$J$138,9,0))</f>
        <v>3</v>
      </c>
      <c r="M58" s="87">
        <f t="shared" si="5"/>
        <v>1</v>
      </c>
      <c r="N58" s="87">
        <f t="shared" si="4"/>
        <v>1</v>
      </c>
      <c r="O58" s="87"/>
      <c r="P58" s="87"/>
    </row>
    <row r="59" spans="1:16" ht="12.75" customHeight="1" x14ac:dyDescent="0.25">
      <c r="A59" s="87" t="s">
        <v>470</v>
      </c>
      <c r="B59" s="87" t="str">
        <f t="shared" si="9"/>
        <v>14</v>
      </c>
      <c r="C59" s="87" t="str">
        <f>+MID(VLOOKUP(A59,'Info y Comunicación'!$B$13:$C$160,2,0),6,LEN(VLOOKUP(A59,'Info y Comunicación'!$B$13:$C$160,2,0))-6)</f>
        <v>Para la comunicación interna la Alta Dirección tiene mecanismos que permitan dar a conocer los objetivos y metas estratégicas, de manera tal que todo el personal entiende su papel en su consecución. (Considera los canales más apropiados y evalúa su efectividad)</v>
      </c>
      <c r="D59" s="87" t="s">
        <v>465</v>
      </c>
      <c r="E59" s="87" t="str">
        <f>+VLOOKUP(A59,'Info y Comunicación'!$B$15:$K$138,3,0)</f>
        <v xml:space="preserve">Dimension de Informacion y comunicación
</v>
      </c>
      <c r="F59" s="87" t="str">
        <f>+VLOOKUP(A59,'Info y Comunicación'!$B$15:$K$138,10,0)</f>
        <v>Mantenimiento del control</v>
      </c>
      <c r="G59" s="87">
        <f>+VLOOKUP(A59,'Info y Comunicación'!$B$13:$N$160,13,0)</f>
        <v>304.8965</v>
      </c>
      <c r="H59" s="89">
        <f t="shared" si="3"/>
        <v>58</v>
      </c>
      <c r="I59" s="87" t="str">
        <f t="shared" si="8"/>
        <v>Cuando en el análisis de los requerimientos en los diferenes componentes del MECI se cuente con aspectos evaluados en nivel 2 (presente) y 3 (funcionando).</v>
      </c>
      <c r="J59" s="87" t="s">
        <v>471</v>
      </c>
      <c r="K59" s="87">
        <f>+IF(ISBLANK(VLOOKUP(A59,'Info y Comunicación'!$B$19:$F$138,5,0)),"",VLOOKUP(A59,'Info y Comunicación'!$B$19:$F$138,5,0))</f>
        <v>3</v>
      </c>
      <c r="L59" s="87">
        <f>+IF(ISBLANK(VLOOKUP(A59,'Info y Comunicación'!$B$19:$J$138,9,0)),"",VLOOKUP(A59,'Info y Comunicación'!$B$19:$J$138,9,0))</f>
        <v>3</v>
      </c>
      <c r="M59" s="87">
        <f t="shared" si="5"/>
        <v>1</v>
      </c>
      <c r="N59" s="87">
        <f t="shared" si="4"/>
        <v>1</v>
      </c>
      <c r="O59" s="87"/>
      <c r="P59" s="87"/>
    </row>
    <row r="60" spans="1:16" ht="12.75" customHeight="1" x14ac:dyDescent="0.25">
      <c r="A60" s="87" t="s">
        <v>472</v>
      </c>
      <c r="B60" s="87" t="str">
        <f t="shared" si="9"/>
        <v>14</v>
      </c>
      <c r="C60" s="87" t="str">
        <f>+MID(VLOOKUP(A60,'Info y Comunicación'!$B$13:$C$160,2,0),6,LEN(VLOOKUP(A60,'Info y Comunicación'!$B$13:$C$160,2,0))-6)</f>
        <v>La entidad cuenta con políticas de operación relacionadas con la administración de la información (niveles de autoridad y responsabilidad</v>
      </c>
      <c r="D60" s="87" t="s">
        <v>465</v>
      </c>
      <c r="E60" s="87" t="str">
        <f>+VLOOKUP(A60,'Info y Comunicación'!$B$15:$K$138,3,0)</f>
        <v xml:space="preserve">Dimension de Informacion y comunicación
</v>
      </c>
      <c r="F60" s="87" t="str">
        <f>+VLOOKUP(A60,'Info y Comunicación'!$B$15:$K$138,10,0)</f>
        <v>Mantenimiento del control</v>
      </c>
      <c r="G60" s="87">
        <f>+VLOOKUP(A60,'Info y Comunicación'!$B$13:$N$160,13,0)</f>
        <v>304.98540000000003</v>
      </c>
      <c r="H60" s="89">
        <f t="shared" si="3"/>
        <v>59</v>
      </c>
      <c r="I60" s="87" t="str">
        <f t="shared" si="8"/>
        <v>Cuando en el análisis de los requerimientos en los diferenes componentes del MECI se cuente con aspectos evaluados en nivel 2 (presente) y 3 (funcionando).</v>
      </c>
      <c r="J60" s="87" t="s">
        <v>471</v>
      </c>
      <c r="K60" s="87">
        <f>+IF(ISBLANK(VLOOKUP(A60,'Info y Comunicación'!$B$19:$F$138,5,0)),"",VLOOKUP(A60,'Info y Comunicación'!$B$19:$F$138,5,0))</f>
        <v>3</v>
      </c>
      <c r="L60" s="87">
        <f>+IF(ISBLANK(VLOOKUP(A60,'Info y Comunicación'!$B$19:$J$138,9,0)),"",VLOOKUP(A60,'Info y Comunicación'!$B$19:$J$138,9,0))</f>
        <v>3</v>
      </c>
      <c r="M60" s="87">
        <f t="shared" si="5"/>
        <v>1</v>
      </c>
      <c r="N60" s="87">
        <f t="shared" si="4"/>
        <v>1</v>
      </c>
      <c r="O60" s="87"/>
      <c r="P60" s="87"/>
    </row>
    <row r="61" spans="1:16" ht="12.75" customHeight="1" x14ac:dyDescent="0.25">
      <c r="A61" s="87" t="s">
        <v>473</v>
      </c>
      <c r="B61" s="87" t="str">
        <f t="shared" si="9"/>
        <v>14</v>
      </c>
      <c r="C61" s="87" t="str">
        <f>+MID(VLOOKUP(A61,'Info y Comunicación'!$B$13:$C$160,2,0),6,LEN(VLOOKUP(A61,'Info y Comunicación'!$B$13:$C$160,2,0))-6)</f>
        <v>La entidad cuenta con canales de información internos para la denuncia anónima o confidencial de posibles situaciones irregulares y se cuenta con mecanismos específicos para su manejo, de manera tal que generen la confianza para utilizarlos</v>
      </c>
      <c r="D61" s="87" t="s">
        <v>465</v>
      </c>
      <c r="E61" s="87" t="str">
        <f>+VLOOKUP(A61,'Info y Comunicación'!$B$15:$K$138,3,0)</f>
        <v xml:space="preserve">Dimension de Informacion y comunicación
</v>
      </c>
      <c r="F61" s="87" t="str">
        <f>+VLOOKUP(A61,'Info y Comunicación'!$B$15:$K$138,10,0)</f>
        <v>Mantenimiento del control</v>
      </c>
      <c r="G61" s="87">
        <f>+VLOOKUP(A61,'Info y Comunicación'!$B$13:$N$160,13,0)</f>
        <v>305.01229999999998</v>
      </c>
      <c r="H61" s="89">
        <f t="shared" si="3"/>
        <v>60</v>
      </c>
      <c r="I61" s="87" t="str">
        <f t="shared" si="8"/>
        <v>Cuando en el análisis de los requerimientos en los diferenes componentes del MECI se cuente con aspectos evaluados en nivel 2 (presente) y 3 (funcionando).</v>
      </c>
      <c r="J61" s="87" t="s">
        <v>471</v>
      </c>
      <c r="K61" s="87">
        <f>+IF(ISBLANK(VLOOKUP(A61,'Info y Comunicación'!$B$19:$F$138,5,0)),"",VLOOKUP(A61,'Info y Comunicación'!$B$19:$F$138,5,0))</f>
        <v>3</v>
      </c>
      <c r="L61" s="87">
        <f>+IF(ISBLANK(VLOOKUP(A61,'Info y Comunicación'!$B$19:$J$138,9,0)),"",VLOOKUP(A61,'Info y Comunicación'!$B$19:$J$138,9,0))</f>
        <v>3</v>
      </c>
      <c r="M61" s="87">
        <f t="shared" si="5"/>
        <v>1</v>
      </c>
      <c r="N61" s="87">
        <f t="shared" si="4"/>
        <v>1</v>
      </c>
      <c r="O61" s="87"/>
      <c r="P61" s="87"/>
    </row>
    <row r="62" spans="1:16" ht="12.75" customHeight="1" x14ac:dyDescent="0.25">
      <c r="A62" s="87" t="s">
        <v>474</v>
      </c>
      <c r="B62" s="87" t="str">
        <f t="shared" si="9"/>
        <v>14</v>
      </c>
      <c r="C62" s="87" t="str">
        <f>+MID(VLOOKUP(A62,'Info y Comunicación'!$B$13:$C$160,2,0),6,LEN(VLOOKUP(A62,'Info y Comunicación'!$B$13:$C$160,2,0))-6)</f>
        <v>La entidad establece e implementa políticas y procedimientos para facilitar una comunicación interna efectiva</v>
      </c>
      <c r="D62" s="87" t="s">
        <v>465</v>
      </c>
      <c r="E62" s="87" t="str">
        <f>+VLOOKUP(A62,'Info y Comunicación'!$B$15:$K$138,3,0)</f>
        <v xml:space="preserve">Dimension de Informacion y comunicación
</v>
      </c>
      <c r="F62" s="87" t="str">
        <f>+VLOOKUP(A62,'Info y Comunicación'!$B$15:$K$138,10,0)</f>
        <v>Mantenimiento del control</v>
      </c>
      <c r="G62" s="87">
        <f>+VLOOKUP(A62,'Info y Comunicación'!$B$13:$N$160,13,0)</f>
        <v>305.12360000000001</v>
      </c>
      <c r="H62" s="89">
        <f t="shared" si="3"/>
        <v>61</v>
      </c>
      <c r="I62" s="87" t="str">
        <f t="shared" si="8"/>
        <v>Cuando en el análisis de los requerimientos en los diferenes componentes del MECI se cuente con aspectos evaluados en nivel 2 (presente) y 3 (funcionando).</v>
      </c>
      <c r="J62" s="87" t="s">
        <v>471</v>
      </c>
      <c r="K62" s="87">
        <f>+IF(ISBLANK(VLOOKUP(A62,'Info y Comunicación'!$B$19:$F$138,5,0)),"",VLOOKUP(A62,'Info y Comunicación'!$B$19:$F$138,5,0))</f>
        <v>3</v>
      </c>
      <c r="L62" s="87">
        <f>+IF(ISBLANK(VLOOKUP(A62,'Info y Comunicación'!$B$19:$J$138,9,0)),"",VLOOKUP(A62,'Info y Comunicación'!$B$19:$J$138,9,0))</f>
        <v>3</v>
      </c>
      <c r="M62" s="87">
        <f t="shared" si="5"/>
        <v>1</v>
      </c>
      <c r="N62" s="87">
        <f t="shared" si="4"/>
        <v>1</v>
      </c>
      <c r="O62" s="87"/>
      <c r="P62" s="87"/>
    </row>
    <row r="63" spans="1:16" ht="12.75" customHeight="1" x14ac:dyDescent="0.25">
      <c r="A63" s="87" t="s">
        <v>475</v>
      </c>
      <c r="B63" s="87" t="str">
        <f t="shared" si="9"/>
        <v>15</v>
      </c>
      <c r="C63" s="87" t="str">
        <f>+MID(VLOOKUP(A63,'Info y Comunicación'!$B$13:$C$160,2,0),6,LEN(VLOOKUP(A63,'Info y Comunicación'!$B$13:$C$160,2,0))-6)</f>
        <v>La entidad desarrolla e implementa controles que facilitan la comunicación externa, la cual incluye  políticas y procedimientos. 
Incluye contratistas y proveedores de servicios tercerizados (cuando aplique).</v>
      </c>
      <c r="D63" s="87" t="s">
        <v>465</v>
      </c>
      <c r="E63" s="87" t="str">
        <f>+VLOOKUP(A63,'Info y Comunicación'!$B$15:$K$138,3,0)</f>
        <v xml:space="preserve">
Dimension de Informacion y Comunicación
Dimension de Control Interno
Primera Linea de Defensa</v>
      </c>
      <c r="F63" s="87" t="str">
        <f>+VLOOKUP(A63,'Info y Comunicación'!$B$15:$K$138,10,0)</f>
        <v>Mantenimiento del control</v>
      </c>
      <c r="G63" s="87">
        <f>+VLOOKUP(A63,'Info y Comunicación'!$B$13:$N$160,13,0)</f>
        <v>305.23689999999999</v>
      </c>
      <c r="H63" s="89">
        <f t="shared" si="3"/>
        <v>62</v>
      </c>
      <c r="I63" s="87" t="str">
        <f t="shared" si="8"/>
        <v>Cuando en el análisis de los requerimientos en los diferenes componentes del MECI se cuente con aspectos evaluados en nivel 2 (presente) y 3 (funcionando).</v>
      </c>
      <c r="J63" s="87" t="s">
        <v>476</v>
      </c>
      <c r="K63" s="87">
        <f>+IF(ISBLANK(VLOOKUP(A63,'Info y Comunicación'!$B$19:$F$138,5,0)),"",VLOOKUP(A63,'Info y Comunicación'!$B$19:$F$138,5,0))</f>
        <v>3</v>
      </c>
      <c r="L63" s="87">
        <f>+IF(ISBLANK(VLOOKUP(A63,'Info y Comunicación'!$B$19:$J$138,9,0)),"",VLOOKUP(A63,'Info y Comunicación'!$B$19:$J$138,9,0))</f>
        <v>3</v>
      </c>
      <c r="M63" s="87">
        <f t="shared" si="5"/>
        <v>1</v>
      </c>
      <c r="N63" s="87">
        <f t="shared" si="4"/>
        <v>1</v>
      </c>
      <c r="O63" s="87"/>
      <c r="P63" s="87"/>
    </row>
    <row r="64" spans="1:16" x14ac:dyDescent="0.25">
      <c r="A64" s="87" t="s">
        <v>477</v>
      </c>
      <c r="B64" s="87" t="str">
        <f t="shared" si="9"/>
        <v>15</v>
      </c>
      <c r="C64" s="87" t="str">
        <f>+MID(VLOOKUP(A64,'Info y Comunicación'!$B$13:$C$160,2,0),6,LEN(VLOOKUP(A64,'Info y Comunicación'!$B$13:$C$160,2,0))-6)</f>
        <v>La entidad cuenta con canales externos definidos de comunicación, asociados con el tipo de información a divulgar, y éstos son reconocidos a todo nivel de la organización.</v>
      </c>
      <c r="D64" s="87" t="s">
        <v>465</v>
      </c>
      <c r="E64" s="87" t="str">
        <f>+VLOOKUP(A64,'Info y Comunicación'!$B$15:$K$138,3,0)</f>
        <v xml:space="preserve">Dimension de Informacion y Comunicación
Politica de Transparencia, acceso a la información pública y lucha
contra la corrupción </v>
      </c>
      <c r="F64" s="87" t="str">
        <f>+VLOOKUP(A64,'Info y Comunicación'!$B$15:$K$138,10,0)</f>
        <v>Mantenimiento del control</v>
      </c>
      <c r="G64" s="87">
        <f>+VLOOKUP(A64,'Info y Comunicación'!$B$13:$N$160,13,0)</f>
        <v>305.36540000000002</v>
      </c>
      <c r="H64" s="89">
        <f t="shared" si="3"/>
        <v>63</v>
      </c>
      <c r="I64" s="87" t="str">
        <f t="shared" si="8"/>
        <v>Cuando en el análisis de los requerimientos en los diferenes componentes del MECI se cuente con aspectos evaluados en nivel 2 (presente) y 3 (funcionando).</v>
      </c>
      <c r="J64" s="87" t="s">
        <v>476</v>
      </c>
      <c r="K64" s="87">
        <f>+IF(ISBLANK(VLOOKUP(A64,'Info y Comunicación'!$B$19:$F$138,5,0)),"",VLOOKUP(A64,'Info y Comunicación'!$B$19:$F$138,5,0))</f>
        <v>3</v>
      </c>
      <c r="L64" s="87">
        <f>+IF(ISBLANK(VLOOKUP(A64,'Info y Comunicación'!$B$19:$J$138,9,0)),"",VLOOKUP(A64,'Info y Comunicación'!$B$19:$J$138,9,0))</f>
        <v>3</v>
      </c>
      <c r="M64" s="87">
        <f t="shared" si="5"/>
        <v>1</v>
      </c>
      <c r="N64" s="87">
        <f t="shared" si="4"/>
        <v>1</v>
      </c>
      <c r="O64" s="87"/>
      <c r="P64" s="87"/>
    </row>
    <row r="65" spans="1:16" x14ac:dyDescent="0.25">
      <c r="A65" s="87" t="s">
        <v>478</v>
      </c>
      <c r="B65" s="87" t="str">
        <f t="shared" si="9"/>
        <v>15</v>
      </c>
      <c r="C65" s="87" t="str">
        <f>+MID(VLOOKUP(A65,'Info y Comunicación'!$B$13:$C$160,2,0),6,LEN(VLOOKUP(A65,'Info y Comunicación'!$B$13:$C$160,2,0))-6)</f>
        <v>La entidad cuenta con procesos o procedimiento para el manejo de la información entrante (quién la recibe, quién la clasifica, quién la analiza), y a la respuesta requierida (quién la canaliza y la responde)</v>
      </c>
      <c r="D65" s="87" t="s">
        <v>465</v>
      </c>
      <c r="E65" s="87" t="str">
        <f>+VLOOKUP(A65,'Info y Comunicación'!$B$15:$K$138,3,0)</f>
        <v xml:space="preserve">Dimension de Informacion y Comunicación
Politica de Gestion Documental
Politica de Transparencia, acceso a la información pública y lucha
contra la corrupción </v>
      </c>
      <c r="F65" s="87" t="str">
        <f>+VLOOKUP(A65,'Info y Comunicación'!$B$15:$K$138,10,0)</f>
        <v>Mantenimiento del control</v>
      </c>
      <c r="G65" s="87">
        <f>+VLOOKUP(A65,'Info y Comunicación'!$B$13:$N$160,13,0)</f>
        <v>305.4563</v>
      </c>
      <c r="H65" s="89">
        <f t="shared" si="3"/>
        <v>64</v>
      </c>
      <c r="I65" s="87" t="str">
        <f t="shared" si="8"/>
        <v>Cuando en el análisis de los requerimientos en los diferenes componentes del MECI se cuente con aspectos evaluados en nivel 2 (presente) y 3 (funcionando).</v>
      </c>
      <c r="J65" s="87" t="s">
        <v>476</v>
      </c>
      <c r="K65" s="87">
        <f>+IF(ISBLANK(VLOOKUP(A65,'Info y Comunicación'!$B$19:$F$138,5,0)),"",VLOOKUP(A65,'Info y Comunicación'!$B$19:$F$138,5,0))</f>
        <v>3</v>
      </c>
      <c r="L65" s="87">
        <f>+IF(ISBLANK(VLOOKUP(A65,'Info y Comunicación'!$B$19:$J$138,9,0)),"",VLOOKUP(A65,'Info y Comunicación'!$B$19:$J$138,9,0))</f>
        <v>3</v>
      </c>
      <c r="M65" s="87">
        <f t="shared" si="5"/>
        <v>1</v>
      </c>
      <c r="N65" s="87">
        <f t="shared" si="4"/>
        <v>1</v>
      </c>
      <c r="O65" s="87"/>
      <c r="P65" s="87"/>
    </row>
    <row r="66" spans="1:16" x14ac:dyDescent="0.25">
      <c r="A66" s="87" t="s">
        <v>479</v>
      </c>
      <c r="B66" s="87" t="str">
        <f t="shared" si="9"/>
        <v>15</v>
      </c>
      <c r="C66" s="87" t="str">
        <f>+MID(VLOOKUP(A66,'Info y Comunicación'!$B$13:$C$160,2,0),6,LEN(VLOOKUP(A66,'Info y Comunicación'!$B$13:$C$160,2,0))-6)</f>
        <v>La entidad cuenta con procesos o procedimientos encaminados a evaluar periodicamente la efectividad de los canales de comunicación con partes externas, así como sus contenidos, de tal forma que se puedan mejorar.</v>
      </c>
      <c r="D66" s="87" t="s">
        <v>465</v>
      </c>
      <c r="E66" s="87" t="str">
        <f>+VLOOKUP(A66,'Info y Comunicación'!$B$15:$K$138,3,0)</f>
        <v>Dimension de Informacion y Comunicación
Politica deControl Interno
Lineas de Defensa</v>
      </c>
      <c r="F66" s="87" t="str">
        <f>+VLOOKUP(A66,'Info y Comunicación'!$B$15:$K$138,10,0)</f>
        <v>Mantenimiento del control</v>
      </c>
      <c r="G66" s="87">
        <f>+VLOOKUP(A66,'Info y Comunicación'!$B$13:$N$160,13,0)</f>
        <v>305.56319999999999</v>
      </c>
      <c r="H66" s="89">
        <f t="shared" si="3"/>
        <v>65</v>
      </c>
      <c r="I66" s="87" t="str">
        <f t="shared" ref="I66:I82" si="14">+IF(F66=$F$2,$P$4,IF(F66=$F$3,$P$2,$P$3))</f>
        <v>Cuando en el análisis de los requerimientos en los diferenes componentes del MECI se cuente con aspectos evaluados en nivel 2 (presente) y 3 (funcionando).</v>
      </c>
      <c r="J66" s="87" t="s">
        <v>476</v>
      </c>
      <c r="K66" s="87">
        <f>+IF(ISBLANK(VLOOKUP(A66,'Info y Comunicación'!$B$19:$F$138,5,0)),"",VLOOKUP(A66,'Info y Comunicación'!$B$19:$F$138,5,0))</f>
        <v>3</v>
      </c>
      <c r="L66" s="87">
        <f>+IF(ISBLANK(VLOOKUP(A66,'Info y Comunicación'!$B$19:$J$138,9,0)),"",VLOOKUP(A66,'Info y Comunicación'!$B$19:$J$138,9,0))</f>
        <v>3</v>
      </c>
      <c r="M66" s="87">
        <f t="shared" si="5"/>
        <v>1</v>
      </c>
      <c r="N66" s="87">
        <f t="shared" si="4"/>
        <v>1</v>
      </c>
      <c r="O66" s="87"/>
      <c r="P66" s="87"/>
    </row>
    <row r="67" spans="1:16" x14ac:dyDescent="0.25">
      <c r="A67" s="87" t="s">
        <v>480</v>
      </c>
      <c r="B67" s="87" t="str">
        <f t="shared" si="9"/>
        <v>15</v>
      </c>
      <c r="C67" s="87" t="str">
        <f>+MID(VLOOKUP(A67,'Info y Comunicación'!$B$13:$C$160,2,0),6,LEN(VLOOKUP(A67,'Info y Comunicación'!$B$13:$C$160,2,0))-6)</f>
        <v>La entidad analiza periodicamente su caracterización de usuarios o grupos de valor, a fin de actualizarla cuando sea pertinente</v>
      </c>
      <c r="D67" s="87" t="s">
        <v>465</v>
      </c>
      <c r="E67" s="87" t="str">
        <f>+VLOOKUP(A67,'Info y Comunicación'!$B$15:$K$138,3,0)</f>
        <v>Dimension de Direccionamiento Estrategico y Planeaciòn
Politica de Planeacion Institucional</v>
      </c>
      <c r="F67" s="87" t="str">
        <f>+VLOOKUP(A67,'Info y Comunicación'!$B$15:$K$138,10,0)</f>
        <v>Mantenimiento del control</v>
      </c>
      <c r="G67" s="87">
        <f>+VLOOKUP(A67,'Info y Comunicación'!$B$13:$N$160,13,0)</f>
        <v>305.63209999999998</v>
      </c>
      <c r="H67" s="89">
        <f t="shared" si="3"/>
        <v>66</v>
      </c>
      <c r="I67" s="87" t="str">
        <f t="shared" si="14"/>
        <v>Cuando en el análisis de los requerimientos en los diferenes componentes del MECI se cuente con aspectos evaluados en nivel 2 (presente) y 3 (funcionando).</v>
      </c>
      <c r="J67" s="87" t="s">
        <v>476</v>
      </c>
      <c r="K67" s="87">
        <f>+IF(ISBLANK(VLOOKUP(A67,'Info y Comunicación'!$B$19:$F$138,5,0)),"",VLOOKUP(A67,'Info y Comunicación'!$B$19:$F$138,5,0))</f>
        <v>3</v>
      </c>
      <c r="L67" s="87">
        <f>+IF(ISBLANK(VLOOKUP(A67,'Info y Comunicación'!$B$19:$J$138,9,0)),"",VLOOKUP(A67,'Info y Comunicación'!$B$19:$J$138,9,0))</f>
        <v>3</v>
      </c>
      <c r="M67" s="87">
        <f t="shared" si="5"/>
        <v>1</v>
      </c>
      <c r="N67" s="87">
        <f t="shared" si="4"/>
        <v>1</v>
      </c>
      <c r="O67" s="87"/>
      <c r="P67" s="87"/>
    </row>
    <row r="68" spans="1:16" x14ac:dyDescent="0.25">
      <c r="A68" s="87" t="s">
        <v>481</v>
      </c>
      <c r="B68" s="87" t="str">
        <f t="shared" si="9"/>
        <v>15</v>
      </c>
      <c r="C68" s="87" t="str">
        <f>+MID(VLOOKUP(A68,'Info y Comunicación'!$B$13:$C$160,2,0),6,LEN(VLOOKUP(A68,'Info y Comunicación'!$B$13:$C$160,2,0))-6)</f>
        <v>La entidad analiza periodicamente los resultados frente a la evaluación de percepción por parte de los usuarios o grupos de valor para la incorporación de las mejoras correspondientes</v>
      </c>
      <c r="D68" s="87" t="s">
        <v>465</v>
      </c>
      <c r="E68" s="87" t="str">
        <f>+VLOOKUP(A68,'Info y Comunicación'!$B$15:$K$138,3,0)</f>
        <v>Dimension de Direccionamiento Estrategico y Planeaciòn
Politica de Planeacion Institucional</v>
      </c>
      <c r="F68" s="87" t="str">
        <f>+VLOOKUP(A68,'Info y Comunicación'!$B$15:$K$138,10,0)</f>
        <v>Mantenimiento del control</v>
      </c>
      <c r="G68" s="87">
        <f>+VLOOKUP(A68,'Info y Comunicación'!$B$13:$N$160,13,0)</f>
        <v>305.78960000000001</v>
      </c>
      <c r="H68" s="89">
        <f t="shared" si="3"/>
        <v>67</v>
      </c>
      <c r="I68" s="87" t="str">
        <f t="shared" si="14"/>
        <v>Cuando en el análisis de los requerimientos en los diferenes componentes del MECI se cuente con aspectos evaluados en nivel 2 (presente) y 3 (funcionando).</v>
      </c>
      <c r="J68" s="87" t="s">
        <v>476</v>
      </c>
      <c r="K68" s="87">
        <f>+IF(ISBLANK(VLOOKUP(A68,'Info y Comunicación'!$B$19:$F$138,5,0)),"",VLOOKUP(A68,'Info y Comunicación'!$B$19:$F$138,5,0))</f>
        <v>3</v>
      </c>
      <c r="L68" s="87">
        <f>+IF(ISBLANK(VLOOKUP(A68,'Info y Comunicación'!$B$19:$J$138,9,0)),"",VLOOKUP(A68,'Info y Comunicación'!$B$19:$J$138,9,0))</f>
        <v>3</v>
      </c>
      <c r="M68" s="87">
        <f t="shared" ref="M68:M82" si="15">+IF(OR(AND(K68=1,L68=1),AND(ISBLANK(K68),ISBLANK(L68)),K68="",L68=""),0,IF(OR(AND(K68=1,L68=2),AND(K68=1,L68=3)),0.25,IF(OR(AND(K68=2,L68=2),AND(K68=3,L68=1),AND(K68=3,L68=2),AND(K68=2,L68=1)),0.5,IF(AND(K68=2,L68=3),0.75,1))))</f>
        <v>1</v>
      </c>
      <c r="N68" s="87">
        <f t="shared" si="4"/>
        <v>1</v>
      </c>
      <c r="O68" s="87"/>
      <c r="P68" s="87"/>
    </row>
    <row r="69" spans="1:16" x14ac:dyDescent="0.25">
      <c r="A69" s="87" t="s">
        <v>482</v>
      </c>
      <c r="B69" s="87" t="str">
        <f t="shared" si="9"/>
        <v>16</v>
      </c>
      <c r="C69" s="87" t="str">
        <f>+MID(VLOOKUP(A69,'Actividades de Monitoreo'!$B$13:$C$176,2,0),6,LEN(VLOOKUP(A69,'Actividades de Monitoreo'!$B$13:$C$176,2,0))-6)</f>
        <v>El comité Institucional de Coordinación de Control Interno aprueba anualmente el Plan Anual de Auditoría presentado por parte del Jefe de Control Interno o quien haga sus veces y hace el correspondiente seguimiento a sus ejecución</v>
      </c>
      <c r="D69" s="87" t="s">
        <v>483</v>
      </c>
      <c r="E69" s="87" t="str">
        <f>+VLOOKUP(A69,'Actividades de Monitoreo'!$B$17:$K$134,3,0)</f>
        <v>Dimension de Control Interno
Lineas Estrategica</v>
      </c>
      <c r="F69" s="87" t="str">
        <f>+VLOOKUP(A69,'Actividades de Monitoreo'!$B$17:$K$134,10,0)</f>
        <v>Mantenimiento del control</v>
      </c>
      <c r="G69" s="87">
        <f>+VLOOKUP(A69,'Actividades de Monitoreo'!$B$13:$N$176,13,0)</f>
        <v>385.87450000000001</v>
      </c>
      <c r="H69" s="89">
        <f t="shared" si="3"/>
        <v>69</v>
      </c>
      <c r="I69" s="87" t="str">
        <f t="shared" si="14"/>
        <v>Cuando en el análisis de los requerimientos en los diferenes componentes del MECI se cuente con aspectos evaluados en nivel 2 (presente) y 3 (funcionando).</v>
      </c>
      <c r="J69" s="87" t="s">
        <v>484</v>
      </c>
      <c r="K69" s="87">
        <f>+IF(ISBLANK(VLOOKUP(A69,'Actividades de Monitoreo'!$B$20:$F$134,5,0)),"",VLOOKUP(A69,'Actividades de Monitoreo'!$B$20:$F$134,5,0))</f>
        <v>3</v>
      </c>
      <c r="L69" s="87">
        <f>+IF(ISBLANK(VLOOKUP(A69,'Actividades de Monitoreo'!$B$20:$J$134,9,0)),"",VLOOKUP(A69,'Actividades de Monitoreo'!$B$20:$J$134,9,0))</f>
        <v>3</v>
      </c>
      <c r="M69" s="87">
        <f t="shared" si="15"/>
        <v>1</v>
      </c>
      <c r="N69" s="87">
        <f t="shared" si="4"/>
        <v>0.9642857142857143</v>
      </c>
      <c r="O69" s="87"/>
      <c r="P69" s="87"/>
    </row>
    <row r="70" spans="1:16" x14ac:dyDescent="0.25">
      <c r="A70" s="87" t="s">
        <v>485</v>
      </c>
      <c r="B70" s="87" t="str">
        <f t="shared" si="9"/>
        <v>16</v>
      </c>
      <c r="C70" s="87" t="str">
        <f>+MID(VLOOKUP(A70,'Actividades de Monitoreo'!$B$13:$C$176,2,0),6,LEN(VLOOKUP(A70,'Actividades de Monitoreo'!$B$13:$C$176,2,0))-6)</f>
        <v xml:space="preserve"> La Alta Dirección periódicamente evalúa los resultados de las evaluaciones (contínuas e independientes)  para concluir acerca de la efectividad del Sistema de Control Intern</v>
      </c>
      <c r="D70" s="87" t="s">
        <v>483</v>
      </c>
      <c r="E70" s="87" t="str">
        <f>+VLOOKUP(A70,'Actividades de Monitoreo'!$B$17:$K$134,3,0)</f>
        <v>Dimension de Control Interno
Lineas Estrategica</v>
      </c>
      <c r="F70" s="87" t="str">
        <f>+VLOOKUP(A70,'Actividades de Monitoreo'!$B$17:$K$134,10,0)</f>
        <v>Mantenimiento del control</v>
      </c>
      <c r="G70" s="87">
        <f>+VLOOKUP(A70,'Actividades de Monitoreo'!$B$13:$N$176,13,0)</f>
        <v>385.96539999999999</v>
      </c>
      <c r="H70" s="89">
        <f t="shared" si="3"/>
        <v>70</v>
      </c>
      <c r="I70" s="87" t="str">
        <f t="shared" si="14"/>
        <v>Cuando en el análisis de los requerimientos en los diferenes componentes del MECI se cuente con aspectos evaluados en nivel 2 (presente) y 3 (funcionando).</v>
      </c>
      <c r="J70" s="87" t="s">
        <v>484</v>
      </c>
      <c r="K70" s="87">
        <f>+IF(ISBLANK(VLOOKUP(A70,'Actividades de Monitoreo'!$B$20:$F$134,5,0)),"",VLOOKUP(A70,'Actividades de Monitoreo'!$B$20:$F$134,5,0))</f>
        <v>3</v>
      </c>
      <c r="L70" s="87">
        <f>+IF(ISBLANK(VLOOKUP(A70,'Actividades de Monitoreo'!$B$20:$J$134,9,0)),"",VLOOKUP(A70,'Actividades de Monitoreo'!$B$20:$J$134,9,0))</f>
        <v>3</v>
      </c>
      <c r="M70" s="87">
        <f t="shared" si="15"/>
        <v>1</v>
      </c>
      <c r="N70" s="87">
        <f t="shared" si="4"/>
        <v>0.9642857142857143</v>
      </c>
      <c r="O70" s="87"/>
      <c r="P70" s="87"/>
    </row>
    <row r="71" spans="1:16" x14ac:dyDescent="0.25">
      <c r="A71" s="87" t="s">
        <v>486</v>
      </c>
      <c r="B71" s="87" t="str">
        <f t="shared" si="9"/>
        <v>16</v>
      </c>
      <c r="C71" s="87" t="str">
        <f>+MID(VLOOKUP(A71,'Actividades de Monitoreo'!$B$13:$C$176,2,0),6,LEN(VLOOKUP(A71,'Actividades de Monitoreo'!$B$13:$C$176,2,0))-6)</f>
        <v xml:space="preserve">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v>
      </c>
      <c r="D71" s="87" t="s">
        <v>483</v>
      </c>
      <c r="E71" s="87" t="str">
        <f>+VLOOKUP(A71,'Actividades de Monitoreo'!$B$17:$K$134,3,0)</f>
        <v>Dimension de Control Interno
Tercera Linea de Defensa</v>
      </c>
      <c r="F71" s="87" t="str">
        <f>+VLOOKUP(A71,'Actividades de Monitoreo'!$B$17:$K$134,10,0)</f>
        <v>Mantenimiento del control</v>
      </c>
      <c r="G71" s="87">
        <f>+VLOOKUP(A71,'Actividades de Monitoreo'!$B$13:$N$176,13,0)</f>
        <v>386.01229999999998</v>
      </c>
      <c r="H71" s="89">
        <f t="shared" ref="H71:H82" si="16">+_xlfn.RANK.EQ(G71,$G$2:$G$82,1)</f>
        <v>71</v>
      </c>
      <c r="I71" s="87" t="str">
        <f t="shared" si="14"/>
        <v>Cuando en el análisis de los requerimientos en los diferenes componentes del MECI se cuente con aspectos evaluados en nivel 2 (presente) y 3 (funcionando).</v>
      </c>
      <c r="J71" s="87" t="s">
        <v>484</v>
      </c>
      <c r="K71" s="87">
        <f>+IF(ISBLANK(VLOOKUP(A71,'Actividades de Monitoreo'!$B$20:$F$134,5,0)),"",VLOOKUP(A71,'Actividades de Monitoreo'!$B$20:$F$134,5,0))</f>
        <v>3</v>
      </c>
      <c r="L71" s="87">
        <f>+IF(ISBLANK(VLOOKUP(A71,'Actividades de Monitoreo'!$B$20:$J$134,9,0)),"",VLOOKUP(A71,'Actividades de Monitoreo'!$B$20:$J$134,9,0))</f>
        <v>3</v>
      </c>
      <c r="M71" s="87">
        <f t="shared" si="15"/>
        <v>1</v>
      </c>
      <c r="N71" s="87">
        <f t="shared" ref="N71:N82" si="17">+AVERAGEIF($D$2:$D$82,D71,$M$2:$M$82)</f>
        <v>0.9642857142857143</v>
      </c>
      <c r="O71" s="87"/>
      <c r="P71" s="87"/>
    </row>
    <row r="72" spans="1:16" x14ac:dyDescent="0.25">
      <c r="A72" s="87" t="s">
        <v>487</v>
      </c>
      <c r="B72" s="87" t="str">
        <f t="shared" si="9"/>
        <v>16</v>
      </c>
      <c r="C72" s="87" t="str">
        <f>+MID(VLOOKUP(A72,'Actividades de Monitoreo'!$B$13:$C$176,2,0),6,LEN(VLOOKUP(A72,'Actividades de Monitoreo'!$B$13:$C$176,2,0))-6)</f>
        <v>Acorde con el Esquema de Líneas de Defensa se han implementado procedimientos de monitoreo continuo como parte de las actividades de la 2a línea de defensa, a fin de contar con información clave para la toma de decisiones</v>
      </c>
      <c r="D72" s="87" t="s">
        <v>483</v>
      </c>
      <c r="E72" s="87" t="str">
        <f>+VLOOKUP(A72,'Actividades de Monitoreo'!$B$17:$K$134,3,0)</f>
        <v>Dimension de Control Interno
Segunda Linea de Defensa</v>
      </c>
      <c r="F72" s="87" t="str">
        <f>+VLOOKUP(A72,'Actividades de Monitoreo'!$B$17:$K$134,10,0)</f>
        <v>Mantenimiento del control</v>
      </c>
      <c r="G72" s="87">
        <f>+VLOOKUP(A72,'Actividades de Monitoreo'!$B$13:$N$176,13,0)</f>
        <v>386.12360000000001</v>
      </c>
      <c r="H72" s="89">
        <f t="shared" si="16"/>
        <v>72</v>
      </c>
      <c r="I72" s="87" t="str">
        <f t="shared" si="14"/>
        <v>Cuando en el análisis de los requerimientos en los diferenes componentes del MECI se cuente con aspectos evaluados en nivel 2 (presente) y 3 (funcionando).</v>
      </c>
      <c r="J72" s="87" t="s">
        <v>484</v>
      </c>
      <c r="K72" s="87">
        <f>+IF(ISBLANK(VLOOKUP(A72,'Actividades de Monitoreo'!$B$20:$F$134,5,0)),"",VLOOKUP(A72,'Actividades de Monitoreo'!$B$20:$F$134,5,0))</f>
        <v>3</v>
      </c>
      <c r="L72" s="87">
        <f>+IF(ISBLANK(VLOOKUP(A72,'Actividades de Monitoreo'!$B$20:$J$134,9,0)),"",VLOOKUP(A72,'Actividades de Monitoreo'!$B$20:$J$134,9,0))</f>
        <v>3</v>
      </c>
      <c r="M72" s="87">
        <f t="shared" si="15"/>
        <v>1</v>
      </c>
      <c r="N72" s="87">
        <f t="shared" si="17"/>
        <v>0.9642857142857143</v>
      </c>
      <c r="O72" s="87"/>
      <c r="P72" s="87"/>
    </row>
    <row r="73" spans="1:16" x14ac:dyDescent="0.25">
      <c r="A73" s="87" t="s">
        <v>488</v>
      </c>
      <c r="B73" s="87" t="str">
        <f t="shared" si="9"/>
        <v>16</v>
      </c>
      <c r="C73" s="87" t="str">
        <f>+MID(VLOOKUP(A73,'Actividades de Monitoreo'!$B$13:$C$176,2,0),6,LEN(VLOOKUP(A73,'Actividades de Monitoreo'!$B$13:$C$176,2,0))-6)</f>
        <v>Frente a las evaluaciones independientes la entidad considera evaluaciones externas de organismos de control, de vigilancia, certificadores, ONG´s u otros que permitan tener una mirada independiente de las operaciones</v>
      </c>
      <c r="D73" s="87" t="s">
        <v>483</v>
      </c>
      <c r="E73" s="87" t="str">
        <f>+VLOOKUP(A73,'Actividades de Monitoreo'!$B$17:$K$134,3,0)</f>
        <v>Dimension de Control Interno
Lineas de Defensa</v>
      </c>
      <c r="F73" s="87" t="str">
        <f>+VLOOKUP(A73,'Actividades de Monitoreo'!$B$17:$K$134,10,0)</f>
        <v>Mantenimiento del control</v>
      </c>
      <c r="G73" s="87">
        <f>+VLOOKUP(A73,'Actividades de Monitoreo'!$B$13:$N$176,13,0)</f>
        <v>386.21359999999999</v>
      </c>
      <c r="H73" s="89">
        <f t="shared" si="16"/>
        <v>73</v>
      </c>
      <c r="I73" s="87" t="str">
        <f t="shared" si="14"/>
        <v>Cuando en el análisis de los requerimientos en los diferenes componentes del MECI se cuente con aspectos evaluados en nivel 2 (presente) y 3 (funcionando).</v>
      </c>
      <c r="J73" s="87" t="s">
        <v>484</v>
      </c>
      <c r="K73" s="87">
        <f>+IF(ISBLANK(VLOOKUP(A73,'Actividades de Monitoreo'!$B$20:$F$134,5,0)),"",VLOOKUP(A73,'Actividades de Monitoreo'!$B$20:$F$134,5,0))</f>
        <v>3</v>
      </c>
      <c r="L73" s="87">
        <f>+IF(ISBLANK(VLOOKUP(A73,'Actividades de Monitoreo'!$B$20:$J$134,9,0)),"",VLOOKUP(A73,'Actividades de Monitoreo'!$B$20:$J$134,9,0))</f>
        <v>3</v>
      </c>
      <c r="M73" s="87">
        <f t="shared" si="15"/>
        <v>1</v>
      </c>
      <c r="N73" s="87">
        <f t="shared" si="17"/>
        <v>0.9642857142857143</v>
      </c>
      <c r="O73" s="87"/>
      <c r="P73" s="87"/>
    </row>
    <row r="74" spans="1:16" x14ac:dyDescent="0.25">
      <c r="A74" s="87" t="s">
        <v>489</v>
      </c>
      <c r="B74" s="87" t="str">
        <f t="shared" si="9"/>
        <v>17</v>
      </c>
      <c r="C74" s="87" t="str">
        <f>+MID(VLOOKUP(A74,'Actividades de Monitoreo'!$B$13:$C$176,2,0),6,LEN(VLOOKUP(A74,'Actividades de Monitoreo'!$B$13:$C$176,2,0))-6)</f>
        <v>A partir de la información de las evaluaciones independientes, se evalúan para determinar su efecto en el Sistema de Control Interno de la entidad y su impacto en el logro de los objetivos, a fin de determinar cursos de acción para su mejora</v>
      </c>
      <c r="D74" s="87" t="s">
        <v>483</v>
      </c>
      <c r="E74" s="87" t="str">
        <f>+VLOOKUP(A74,'Actividades de Monitoreo'!$B$17:$K$134,3,0)</f>
        <v>Dimension de Control Interno
Lineas de Defensa</v>
      </c>
      <c r="F74" s="87" t="str">
        <f>+VLOOKUP(A74,'Actividades de Monitoreo'!$B$17:$K$134,10,0)</f>
        <v>Mantenimiento del control</v>
      </c>
      <c r="G74" s="87">
        <f>+VLOOKUP(A74,'Actividades de Monitoreo'!$B$13:$N$176,13,0)</f>
        <v>386.32580000000002</v>
      </c>
      <c r="H74" s="89">
        <f t="shared" si="16"/>
        <v>74</v>
      </c>
      <c r="I74" s="87" t="str">
        <f t="shared" si="14"/>
        <v>Cuando en el análisis de los requerimientos en los diferenes componentes del MECI se cuente con aspectos evaluados en nivel 2 (presente) y 3 (funcionando).</v>
      </c>
      <c r="J74" s="87" t="s">
        <v>490</v>
      </c>
      <c r="K74" s="87">
        <f>+IF(ISBLANK(VLOOKUP(A74,'Actividades de Monitoreo'!$B$20:$F$134,5,0)),"",VLOOKUP(A74,'Actividades de Monitoreo'!$B$20:$F$134,5,0))</f>
        <v>3</v>
      </c>
      <c r="L74" s="87">
        <f>+IF(ISBLANK(VLOOKUP(A74,'Actividades de Monitoreo'!$B$20:$J$134,9,0)),"",VLOOKUP(A74,'Actividades de Monitoreo'!$B$20:$J$134,9,0))</f>
        <v>3</v>
      </c>
      <c r="M74" s="87">
        <f t="shared" si="15"/>
        <v>1</v>
      </c>
      <c r="N74" s="87">
        <f t="shared" si="17"/>
        <v>0.9642857142857143</v>
      </c>
      <c r="O74" s="87"/>
      <c r="P74" s="87"/>
    </row>
    <row r="75" spans="1:16" x14ac:dyDescent="0.25">
      <c r="A75" s="87" t="s">
        <v>491</v>
      </c>
      <c r="B75" s="87" t="str">
        <f t="shared" si="9"/>
        <v>17</v>
      </c>
      <c r="C75" s="87" t="str">
        <f>+MID(VLOOKUP(A75,'Actividades de Monitoreo'!$B$13:$C$176,2,0),6,LEN(VLOOKUP(A75,'Actividades de Monitoreo'!$B$13:$C$176,2,0))-6)</f>
        <v>Los informes recibidos de entes externos (organismos de control, auditores externos, entidades de vigilancia entre otros) se consolidan y se concluye sobre el impacto en el Sistema de Control Interno, a fin de determinar los cursos de acción</v>
      </c>
      <c r="D75" s="87" t="s">
        <v>483</v>
      </c>
      <c r="E75" s="87" t="str">
        <f>+VLOOKUP(A75,'Actividades de Monitoreo'!$B$17:$K$134,3,0)</f>
        <v>Dimension de Control Interno
Lineas de Defensa</v>
      </c>
      <c r="F75" s="87" t="str">
        <f>+VLOOKUP(A75,'Actividades de Monitoreo'!$B$17:$K$134,10,0)</f>
        <v>Mantenimiento del control</v>
      </c>
      <c r="G75" s="87">
        <f>+VLOOKUP(A75,'Actividades de Monitoreo'!$B$13:$N$176,13,0)</f>
        <v>386.45690000000002</v>
      </c>
      <c r="H75" s="89">
        <f t="shared" si="16"/>
        <v>75</v>
      </c>
      <c r="I75" s="87" t="str">
        <f t="shared" si="14"/>
        <v>Cuando en el análisis de los requerimientos en los diferenes componentes del MECI se cuente con aspectos evaluados en nivel 2 (presente) y 3 (funcionando).</v>
      </c>
      <c r="J75" s="87" t="s">
        <v>490</v>
      </c>
      <c r="K75" s="87">
        <f>+IF(ISBLANK(VLOOKUP(A75,'Actividades de Monitoreo'!$B$20:$F$134,5,0)),"",VLOOKUP(A75,'Actividades de Monitoreo'!$B$20:$F$134,5,0))</f>
        <v>3</v>
      </c>
      <c r="L75" s="87">
        <f>+IF(ISBLANK(VLOOKUP(A75,'Actividades de Monitoreo'!$B$20:$J$134,9,0)),"",VLOOKUP(A75,'Actividades de Monitoreo'!$B$20:$J$134,9,0))</f>
        <v>3</v>
      </c>
      <c r="M75" s="87">
        <f t="shared" si="15"/>
        <v>1</v>
      </c>
      <c r="N75" s="87">
        <f t="shared" si="17"/>
        <v>0.9642857142857143</v>
      </c>
      <c r="O75" s="87"/>
      <c r="P75" s="87"/>
    </row>
    <row r="76" spans="1:16" x14ac:dyDescent="0.25">
      <c r="A76" s="87" t="s">
        <v>492</v>
      </c>
      <c r="B76" s="87" t="str">
        <f t="shared" si="9"/>
        <v>17</v>
      </c>
      <c r="C76" s="87" t="str">
        <f>+MID(VLOOKUP(A76,'Actividades de Monitoreo'!$B$13:$C$176,2,0),6,LEN(VLOOKUP(A76,'Actividades de Monitoreo'!$B$13:$C$176,2,0))-6)</f>
        <v>La entidad cuenta con políticas donde se establezca a quién reportar las deficiencias de control interno como resultado del monitoreo continuo</v>
      </c>
      <c r="D76" s="87" t="s">
        <v>483</v>
      </c>
      <c r="E76" s="87" t="str">
        <f>+VLOOKUP(A76,'Actividades de Monitoreo'!$B$17:$K$134,3,0)</f>
        <v>Dimension de Control Interno
Lineas de Defensa</v>
      </c>
      <c r="F76" s="87" t="str">
        <f>+VLOOKUP(A76,'Actividades de Monitoreo'!$B$17:$K$134,10,0)</f>
        <v>Mantenimiento del control</v>
      </c>
      <c r="G76" s="87">
        <f>+VLOOKUP(A76,'Actividades de Monitoreo'!$B$13:$N$176,13,0)</f>
        <v>386.56319999999999</v>
      </c>
      <c r="H76" s="89">
        <f t="shared" si="16"/>
        <v>76</v>
      </c>
      <c r="I76" s="87" t="str">
        <f t="shared" si="14"/>
        <v>Cuando en el análisis de los requerimientos en los diferenes componentes del MECI se cuente con aspectos evaluados en nivel 2 (presente) y 3 (funcionando).</v>
      </c>
      <c r="J76" s="87" t="s">
        <v>490</v>
      </c>
      <c r="K76" s="87">
        <f>+IF(ISBLANK(VLOOKUP(A76,'Actividades de Monitoreo'!$B$20:$F$134,5,0)),"",VLOOKUP(A76,'Actividades de Monitoreo'!$B$20:$F$134,5,0))</f>
        <v>3</v>
      </c>
      <c r="L76" s="87">
        <f>+IF(ISBLANK(VLOOKUP(A76,'Actividades de Monitoreo'!$B$20:$J$134,9,0)),"",VLOOKUP(A76,'Actividades de Monitoreo'!$B$20:$J$134,9,0))</f>
        <v>3</v>
      </c>
      <c r="M76" s="87">
        <f t="shared" si="15"/>
        <v>1</v>
      </c>
      <c r="N76" s="87">
        <f t="shared" si="17"/>
        <v>0.9642857142857143</v>
      </c>
      <c r="O76" s="87"/>
      <c r="P76" s="87"/>
    </row>
    <row r="77" spans="1:16" x14ac:dyDescent="0.25">
      <c r="A77" s="87" t="s">
        <v>493</v>
      </c>
      <c r="B77" s="87" t="str">
        <f t="shared" si="9"/>
        <v>17</v>
      </c>
      <c r="C77" s="87" t="str">
        <f>+MID(VLOOKUP(A77,'Actividades de Monitoreo'!$B$13:$C$176,2,0),6,LEN(VLOOKUP(A77,'Actividades de Monitoreo'!$B$13:$C$176,2,0))-6)</f>
        <v>La Alta Dirección hace seguimiento a las acciones correctivas relacionadas con las deficiencias comunicadas sobre el Sistema de Control Interno y si se han cumplido en el tiempo establecido</v>
      </c>
      <c r="D77" s="87" t="s">
        <v>483</v>
      </c>
      <c r="E77" s="87" t="str">
        <f>+VLOOKUP(A77,'Actividades de Monitoreo'!$B$17:$K$134,3,0)</f>
        <v>Dimension de Control Interno
Lineas de Defensa</v>
      </c>
      <c r="F77" s="87" t="str">
        <f>+VLOOKUP(A77,'Actividades de Monitoreo'!$B$17:$K$134,10,0)</f>
        <v>Mantenimiento del control</v>
      </c>
      <c r="G77" s="87">
        <f>+VLOOKUP(A77,'Actividades de Monitoreo'!$B$13:$N$176,13,0)</f>
        <v>386.78539999999998</v>
      </c>
      <c r="H77" s="89">
        <f t="shared" si="16"/>
        <v>77</v>
      </c>
      <c r="I77" s="87" t="str">
        <f t="shared" si="14"/>
        <v>Cuando en el análisis de los requerimientos en los diferenes componentes del MECI se cuente con aspectos evaluados en nivel 2 (presente) y 3 (funcionando).</v>
      </c>
      <c r="J77" s="87" t="s">
        <v>490</v>
      </c>
      <c r="K77" s="87">
        <f>+IF(ISBLANK(VLOOKUP(A77,'Actividades de Monitoreo'!$B$20:$F$134,5,0)),"",VLOOKUP(A77,'Actividades de Monitoreo'!$B$20:$F$134,5,0))</f>
        <v>3</v>
      </c>
      <c r="L77" s="87">
        <f>+IF(ISBLANK(VLOOKUP(A77,'Actividades de Monitoreo'!$B$20:$J$134,9,0)),"",VLOOKUP(A77,'Actividades de Monitoreo'!$B$20:$J$134,9,0))</f>
        <v>3</v>
      </c>
      <c r="M77" s="87">
        <f t="shared" si="15"/>
        <v>1</v>
      </c>
      <c r="N77" s="87">
        <f t="shared" si="17"/>
        <v>0.9642857142857143</v>
      </c>
      <c r="O77" s="87"/>
      <c r="P77" s="87"/>
    </row>
    <row r="78" spans="1:16" x14ac:dyDescent="0.25">
      <c r="A78" s="87" t="s">
        <v>494</v>
      </c>
      <c r="B78" s="87" t="str">
        <f t="shared" si="9"/>
        <v>17</v>
      </c>
      <c r="C78" s="87" t="str">
        <f>+MID(VLOOKUP(A78,'Actividades de Monitoreo'!$B$13:$C$176,2,0),6,LEN(VLOOKUP(A78,'Actividades de Monitoreo'!$B$13:$C$176,2,0))-6)</f>
        <v>Los procesos y/o servicios tercerizados, son evaluados acorde con su nivel de riesgos</v>
      </c>
      <c r="D78" s="87" t="s">
        <v>483</v>
      </c>
      <c r="E78" s="87" t="str">
        <f>+VLOOKUP(A78,'Actividades de Monitoreo'!$B$17:$K$134,3,0)</f>
        <v>Dimension de Control Interno
Lineas de Defensa</v>
      </c>
      <c r="F78" s="87" t="str">
        <f>+VLOOKUP(A78,'Actividades de Monitoreo'!$B$17:$K$134,10,0)</f>
        <v>Deficiencia de control (diseño o ejecución)</v>
      </c>
      <c r="G78" s="87">
        <f>+VLOOKUP(A78,'Actividades de Monitoreo'!$B$13:$N$176,13,0)</f>
        <v>346.87450000000001</v>
      </c>
      <c r="H78" s="89">
        <f t="shared" si="16"/>
        <v>68</v>
      </c>
      <c r="I78" s="87" t="str">
        <f t="shared" si="14"/>
        <v>Cuando en el análisis de los requerimientos en los diferenes componentes del MECI se cuente con aspectos evaluados en nivel 1 (presente) y 1 (funcionando); 2 (presente) y 1 (funcionando).</v>
      </c>
      <c r="J78" s="87" t="s">
        <v>490</v>
      </c>
      <c r="K78" s="87">
        <f>+IF(ISBLANK(VLOOKUP(A78,'Actividades de Monitoreo'!$B$20:$F$134,5,0)),"",VLOOKUP(A78,'Actividades de Monitoreo'!$B$20:$F$134,5,0))</f>
        <v>2</v>
      </c>
      <c r="L78" s="87">
        <f>+IF(ISBLANK(VLOOKUP(A78,'Actividades de Monitoreo'!$B$20:$J$134,9,0)),"",VLOOKUP(A78,'Actividades de Monitoreo'!$B$20:$J$134,9,0))</f>
        <v>2</v>
      </c>
      <c r="M78" s="87">
        <f t="shared" si="15"/>
        <v>0.5</v>
      </c>
      <c r="N78" s="87">
        <f t="shared" si="17"/>
        <v>0.9642857142857143</v>
      </c>
      <c r="O78" s="87"/>
      <c r="P78" s="87"/>
    </row>
    <row r="79" spans="1:16" x14ac:dyDescent="0.25">
      <c r="A79" s="87" t="s">
        <v>495</v>
      </c>
      <c r="B79" s="87" t="str">
        <f t="shared" si="9"/>
        <v>17</v>
      </c>
      <c r="C79" s="87" t="str">
        <f>+MID(VLOOKUP(A79,'Actividades de Monitoreo'!$B$13:$C$176,2,0),6,LEN(VLOOKUP(A79,'Actividades de Monitoreo'!$B$13:$C$176,2,0))-6)</f>
        <v>Se evalúa la información suministrada por los usuarios (Sistema PQRD), así como de otras partes interesadas para la mejora del  Sistema de Control Interno de la Entidad</v>
      </c>
      <c r="D79" s="87" t="s">
        <v>483</v>
      </c>
      <c r="E79" s="87" t="str">
        <f>+VLOOKUP(A79,'Actividades de Monitoreo'!$B$17:$K$134,3,0)</f>
        <v xml:space="preserve">
Dimension de Informacion y Comunicación 
Dimension de Control Interno
Lineas de Defensa</v>
      </c>
      <c r="F79" s="87" t="str">
        <f>+VLOOKUP(A79,'Actividades de Monitoreo'!$B$17:$K$134,10,0)</f>
        <v>Mantenimiento del control</v>
      </c>
      <c r="G79" s="87">
        <f>+VLOOKUP(A79,'Actividades de Monitoreo'!$B$13:$N$176,13,0)</f>
        <v>386.98739999999998</v>
      </c>
      <c r="H79" s="89">
        <f t="shared" si="16"/>
        <v>78</v>
      </c>
      <c r="I79" s="87" t="str">
        <f t="shared" si="14"/>
        <v>Cuando en el análisis de los requerimientos en los diferenes componentes del MECI se cuente con aspectos evaluados en nivel 2 (presente) y 3 (funcionando).</v>
      </c>
      <c r="J79" s="87" t="s">
        <v>490</v>
      </c>
      <c r="K79" s="87">
        <f>+IF(ISBLANK(VLOOKUP(A79,'Actividades de Monitoreo'!$B$20:$F$134,5,0)),"",VLOOKUP(A79,'Actividades de Monitoreo'!$B$20:$F$134,5,0))</f>
        <v>3</v>
      </c>
      <c r="L79" s="87">
        <f>+IF(ISBLANK(VLOOKUP(A79,'Actividades de Monitoreo'!$B$20:$J$134,9,0)),"",VLOOKUP(A79,'Actividades de Monitoreo'!$B$20:$J$134,9,0))</f>
        <v>3</v>
      </c>
      <c r="M79" s="87">
        <f t="shared" si="15"/>
        <v>1</v>
      </c>
      <c r="N79" s="87">
        <f t="shared" si="17"/>
        <v>0.9642857142857143</v>
      </c>
      <c r="O79" s="87"/>
      <c r="P79" s="87"/>
    </row>
    <row r="80" spans="1:16" x14ac:dyDescent="0.25">
      <c r="A80" s="87" t="s">
        <v>496</v>
      </c>
      <c r="B80" s="87" t="str">
        <f t="shared" si="9"/>
        <v>17</v>
      </c>
      <c r="C80" s="87" t="str">
        <f>+MID(VLOOKUP(A80,'Actividades de Monitoreo'!$B$13:$C$176,2,0),6,LEN(VLOOKUP(A80,'Actividades de Monitoreo'!$B$13:$C$176,2,0))-6)</f>
        <v>Verificación del avance y cumplimiento de las acciones incluidas en los planes de mejoramiento producto de las autoevaluaciones. (2ª Línea).</v>
      </c>
      <c r="D80" s="87" t="s">
        <v>483</v>
      </c>
      <c r="E80" s="87" t="str">
        <f>+VLOOKUP(A80,'Actividades de Monitoreo'!$B$17:$K$134,3,0)</f>
        <v xml:space="preserve">
Dimension de Control Interno
Lineas de Defensa</v>
      </c>
      <c r="F80" s="87" t="str">
        <f>+VLOOKUP(A80,'Actividades de Monitoreo'!$B$17:$K$134,10,0)</f>
        <v>Mantenimiento del control</v>
      </c>
      <c r="G80" s="87">
        <f>+VLOOKUP(A80,'Actividades de Monitoreo'!$B$13:$N$176,13,0)</f>
        <v>386.98745000000002</v>
      </c>
      <c r="H80" s="89">
        <f t="shared" si="16"/>
        <v>79</v>
      </c>
      <c r="I80" s="87" t="str">
        <f t="shared" si="14"/>
        <v>Cuando en el análisis de los requerimientos en los diferenes componentes del MECI se cuente con aspectos evaluados en nivel 2 (presente) y 3 (funcionando).</v>
      </c>
      <c r="J80" s="87" t="s">
        <v>490</v>
      </c>
      <c r="K80" s="87">
        <f>+IF(ISBLANK(VLOOKUP(A80,'Actividades de Monitoreo'!$B$20:$F$134,5,0)),"",VLOOKUP(A80,'Actividades de Monitoreo'!$B$20:$F$134,5,0))</f>
        <v>3</v>
      </c>
      <c r="L80" s="87">
        <f>+IF(ISBLANK(VLOOKUP(A80,'Actividades de Monitoreo'!$B$20:$J$134,9,0)),"",VLOOKUP(A80,'Actividades de Monitoreo'!$B$20:$J$134,9,0))</f>
        <v>3</v>
      </c>
      <c r="M80" s="87">
        <f t="shared" si="15"/>
        <v>1</v>
      </c>
      <c r="N80" s="87">
        <f t="shared" si="17"/>
        <v>0.9642857142857143</v>
      </c>
      <c r="O80" s="87"/>
      <c r="P80" s="87"/>
    </row>
    <row r="81" spans="1:16" x14ac:dyDescent="0.25">
      <c r="A81" s="87" t="s">
        <v>497</v>
      </c>
      <c r="B81" s="87" t="str">
        <f t="shared" si="9"/>
        <v>17</v>
      </c>
      <c r="C81" s="87" t="str">
        <f>+MID(VLOOKUP(A81,'Actividades de Monitoreo'!$B$13:$C$176,2,0),6,LEN(VLOOKUP(A81,'Actividades de Monitoreo'!$B$13:$C$176,2,0))-6)</f>
        <v>Evaluación de la efectividad de las acciones incluidas en los Planes de mejoramiento producto de las auditorías internas y de entes externos. (3ª Línea</v>
      </c>
      <c r="D81" s="87" t="s">
        <v>483</v>
      </c>
      <c r="E81" s="87" t="str">
        <f>+VLOOKUP(A81,'Actividades de Monitoreo'!$B$17:$K$134,3,0)</f>
        <v xml:space="preserve">
Dimension de Control Interno
Lineas de Defensa</v>
      </c>
      <c r="F81" s="87" t="str">
        <f>+VLOOKUP(A81,'Actividades de Monitoreo'!$B$17:$K$134,10,0)</f>
        <v>Mantenimiento del control</v>
      </c>
      <c r="G81" s="87">
        <f>+VLOOKUP(A81,'Actividades de Monitoreo'!$B$13:$N$176,13,0)</f>
        <v>386.98745600000001</v>
      </c>
      <c r="H81" s="89">
        <f t="shared" si="16"/>
        <v>80</v>
      </c>
      <c r="I81" s="87" t="str">
        <f t="shared" si="14"/>
        <v>Cuando en el análisis de los requerimientos en los diferenes componentes del MECI se cuente con aspectos evaluados en nivel 2 (presente) y 3 (funcionando).</v>
      </c>
      <c r="J81" s="87" t="s">
        <v>490</v>
      </c>
      <c r="K81" s="87">
        <f>+IF(ISBLANK(VLOOKUP(A81,'Actividades de Monitoreo'!$B$20:$F$134,5,0)),"",VLOOKUP(A81,'Actividades de Monitoreo'!$B$20:$F$134,5,0))</f>
        <v>3</v>
      </c>
      <c r="L81" s="87">
        <f>+IF(ISBLANK(VLOOKUP(A81,'Actividades de Monitoreo'!$B$20:$J$134,9,0)),"",VLOOKUP(A81,'Actividades de Monitoreo'!$B$20:$J$134,9,0))</f>
        <v>3</v>
      </c>
      <c r="M81" s="87">
        <f t="shared" si="15"/>
        <v>1</v>
      </c>
      <c r="N81" s="87">
        <f t="shared" si="17"/>
        <v>0.9642857142857143</v>
      </c>
      <c r="O81" s="87"/>
      <c r="P81" s="87"/>
    </row>
    <row r="82" spans="1:16" x14ac:dyDescent="0.25">
      <c r="A82" s="87" t="s">
        <v>498</v>
      </c>
      <c r="B82" s="87" t="str">
        <f t="shared" si="9"/>
        <v>17</v>
      </c>
      <c r="C82" s="87" t="str">
        <f>+MID(VLOOKUP(A82,'Actividades de Monitoreo'!$B$13:$C$176,2,0),6,LEN(VLOOKUP(A82,'Actividades de Monitoreo'!$B$13:$C$176,2,0))-6)</f>
        <v>Las deficiencias de control interno son reportadas a los responsables de nivel jerárquico superior, para tomar la acciones correspondientes</v>
      </c>
      <c r="D82" s="87" t="s">
        <v>483</v>
      </c>
      <c r="E82" s="87" t="str">
        <f>+VLOOKUP(A82,'Actividades de Monitoreo'!$B$17:$K$134,3,0)</f>
        <v xml:space="preserve">
Dimension de Control Interno
Lineas de Defensa</v>
      </c>
      <c r="F82" s="87" t="str">
        <f>+VLOOKUP(A82,'Actividades de Monitoreo'!$B$17:$K$134,10,0)</f>
        <v>Mantenimiento del control</v>
      </c>
      <c r="G82" s="87">
        <f>+VLOOKUP(A82,'Actividades de Monitoreo'!$B$13:$N$176,13,0)</f>
        <v>387.01229999999998</v>
      </c>
      <c r="H82" s="89">
        <f t="shared" si="16"/>
        <v>81</v>
      </c>
      <c r="I82" s="87" t="str">
        <f t="shared" si="14"/>
        <v>Cuando en el análisis de los requerimientos en los diferenes componentes del MECI se cuente con aspectos evaluados en nivel 2 (presente) y 3 (funcionando).</v>
      </c>
      <c r="J82" s="87" t="s">
        <v>490</v>
      </c>
      <c r="K82" s="87">
        <f>+IF(ISBLANK(VLOOKUP(A82,'Actividades de Monitoreo'!$B$20:$F$134,5,0)),"",VLOOKUP(A82,'Actividades de Monitoreo'!$B$20:$F$134,5,0))</f>
        <v>3</v>
      </c>
      <c r="L82" s="87">
        <f>+IF(ISBLANK(VLOOKUP(A82,'Actividades de Monitoreo'!$B$20:$J$134,9,0)),"",VLOOKUP(A82,'Actividades de Monitoreo'!$B$20:$J$134,9,0))</f>
        <v>3</v>
      </c>
      <c r="M82" s="87">
        <f t="shared" si="15"/>
        <v>1</v>
      </c>
      <c r="N82" s="87">
        <f t="shared" si="17"/>
        <v>0.9642857142857143</v>
      </c>
      <c r="O82" s="87"/>
      <c r="P82" s="87"/>
    </row>
  </sheetData>
  <sheetProtection password="D72A"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4" ma:contentTypeDescription="Crear nuevo documento." ma:contentTypeScope="" ma:versionID="ea7f7f4fe36a00d3c1ae0b8abffcadd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b6fb217ec7108c20c45ba30d84338309"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75BE43-C001-4A68-A4CC-FB4B5BA32C67}">
  <ds:schemaRefs>
    <ds:schemaRef ds:uri="http://schemas.microsoft.com/sharepoint/v3/contenttype/forms"/>
  </ds:schemaRefs>
</ds:datastoreItem>
</file>

<file path=customXml/itemProps2.xml><?xml version="1.0" encoding="utf-8"?>
<ds:datastoreItem xmlns:ds="http://schemas.openxmlformats.org/officeDocument/2006/customXml" ds:itemID="{C04E6C8B-D4A3-46A8-B04B-CC38D2BFF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248eb-d2ff-4511-a95e-4ca877c1988c"/>
    <ds:schemaRef ds:uri="61511cdc-537f-4472-a26b-d5dd665e1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8DCB99-F3C9-4434-A85B-824390DFD6D1}">
  <ds:schemaRefs>
    <ds:schemaRef ds:uri="http://schemas.microsoft.com/office/2006/metadata/properties"/>
    <ds:schemaRef ds:uri="http://schemas.microsoft.com/office/infopath/2007/PartnerControls"/>
    <ds:schemaRef ds:uri="61511cdc-537f-4472-a26b-d5dd665e198a"/>
    <ds:schemaRef ds:uri="9d4248eb-d2ff-4511-a95e-4ca877c198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Ambiente de Control</vt:lpstr>
      <vt:lpstr>Evaluación de riesgos</vt:lpstr>
      <vt:lpstr>Actividades de control</vt:lpstr>
      <vt:lpstr>Info y Comunicación</vt:lpstr>
      <vt:lpstr>Actividades de Monitoreo</vt:lpstr>
      <vt:lpstr>Conclusiones</vt:lpstr>
      <vt:lpstr>Hoja1</vt:lpstr>
    </vt:vector>
  </TitlesOfParts>
  <Manager/>
  <Company>Ernst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Gomez</dc:creator>
  <cp:keywords/>
  <dc:description/>
  <cp:lastModifiedBy>ANYELA ISABEL Mendez Santos (CO)</cp:lastModifiedBy>
  <cp:revision/>
  <dcterms:created xsi:type="dcterms:W3CDTF">2010-10-04T16:34:45Z</dcterms:created>
  <dcterms:modified xsi:type="dcterms:W3CDTF">2024-07-22T01:44:39Z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0x010100E838DD27C842C245A4474A2A7556E812</vt:lpwstr>
  </property>
  <property fmtid="{D5CDD505-2E9C-101B-9397-08002B2CF9AE}" pid="3" name="MediaServiceImageTags">
    <vt:lpwstr/>
  </property>
</Properties>
</file>