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showInkAnnotation="0" codeName="ThisWorkbook"/>
  <mc:AlternateContent xmlns:mc="http://schemas.openxmlformats.org/markup-compatibility/2006">
    <mc:Choice Requires="x15">
      <x15ac:absPath xmlns:x15ac="http://schemas.microsoft.com/office/spreadsheetml/2010/11/ac" url="C:\Users\caden\Desktop\AND 2021\Planes 2021\"/>
    </mc:Choice>
  </mc:AlternateContent>
  <xr:revisionPtr revIDLastSave="0" documentId="8_{58842D37-9EBE-4685-8655-BAEA81F54B98}" xr6:coauthVersionLast="46" xr6:coauthVersionMax="46" xr10:uidLastSave="{00000000-0000-0000-0000-000000000000}"/>
  <bookViews>
    <workbookView xWindow="-120" yWindow="-120" windowWidth="20730" windowHeight="11160" tabRatio="805" activeTab="1" xr2:uid="{00000000-000D-0000-FFFF-FFFF00000000}"/>
  </bookViews>
  <sheets>
    <sheet name="CONTEXTO PROCESO" sheetId="27" r:id="rId1"/>
    <sheet name="MAPA DE RIESGOS" sheetId="26" r:id="rId2"/>
    <sheet name="Listado de Riesgos SI" sheetId="35" r:id="rId3"/>
    <sheet name="Riesgos Vulnerabilidad Amenaza" sheetId="34" r:id="rId4"/>
    <sheet name="IMPACTO DE CORRUPCIÓN" sheetId="15" r:id="rId5"/>
    <sheet name="Listas Nuevas" sheetId="32" r:id="rId6"/>
    <sheet name="MATRIZ DE CALIFICACIÓN" sheetId="4" state="hidden" r:id="rId7"/>
    <sheet name="Evaluación Diseño Control" sheetId="33" state="hidden" r:id="rId8"/>
    <sheet name="Autoseguimientos" sheetId="20" state="hidden" r:id="rId9"/>
    <sheet name="Hoja1" sheetId="17" state="hidden" r:id="rId10"/>
    <sheet name="Evalua Control" sheetId="10"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8" hidden="1">Autoseguimientos!$A$8:$E$8</definedName>
    <definedName name="_xlnm._FilterDatabase" localSheetId="0" hidden="1">'CONTEXTO PROCESO'!$A$5:$F$20</definedName>
    <definedName name="_xlnm._FilterDatabase" localSheetId="5" hidden="1">'Listas Nuevas'!$AP$3:$AP$217</definedName>
    <definedName name="_xlnm._FilterDatabase" localSheetId="1" hidden="1">'MAPA DE RIESGOS'!$A$7:$AZ$7</definedName>
    <definedName name="_xlnm._FilterDatabase" localSheetId="3" hidden="1">'Riesgos Vulnerabilidad Amenaza'!$A$4:$E$97</definedName>
    <definedName name="APLICACIÓN">'Listas Nuevas'!$R$2:$R$4</definedName>
    <definedName name="_xlnm.Print_Area" localSheetId="8">Autoseguimientos!$A$9:$N$36</definedName>
    <definedName name="_xlnm.Print_Area" localSheetId="0">'CONTEXTO PROCESO'!$A$14:$F$32</definedName>
    <definedName name="_xlnm.Print_Area" localSheetId="10">'Evalua Control'!$A$1:$G$16</definedName>
    <definedName name="_xlnm.Print_Area" localSheetId="4">'IMPACTO DE CORRUPCIÓN'!$A$1:$B$35</definedName>
    <definedName name="CID">'Listas Nuevas'!$AM$3:$AM$9</definedName>
    <definedName name="Contexto_Externo">'Listas Nuevas'!$A$2:$A$7</definedName>
    <definedName name="Contexto_Interno">'Listas Nuevas'!$B$2:$B$7</definedName>
    <definedName name="Contexto_Proceso">'Listas Nuevas'!$C$2:$C$8</definedName>
    <definedName name="CORRUPCIÓN">'Listas Nuevas'!$A$11:$A$12</definedName>
    <definedName name="EJECUCIÓN">'Listas Nuevas'!$T$2:$T$4</definedName>
    <definedName name="FACTORES" localSheetId="10">'[1]Contexto e.'!$L$2:$M$2</definedName>
    <definedName name="FRECUENCIA">'Listas Nuevas'!$L$2:$L$6</definedName>
    <definedName name="PROCESO">'Listas Nuevas'!$AR$3:$AR$20</definedName>
    <definedName name="Riesgo_de_Corrupción">'Listas Nuevas'!$H$10:$J$10</definedName>
    <definedName name="Riesgo_General">'Listas Nuevas'!$F$11:$J$11</definedName>
    <definedName name="TIPO_CONTROL">'Listas Nuevas'!$P$2:$P$3</definedName>
    <definedName name="TIPO_RIESGO">'Listas Nuevas'!#REF!</definedName>
    <definedName name="TIPOLOGÍA">'Listas Nuevas'!$E$2:$E$11</definedName>
    <definedName name="_xlnm.Print_Titles" localSheetId="8">Autoseguimientos!$1:$8</definedName>
    <definedName name="_xlnm.Print_Titles" localSheetId="0">'CONTEXTO PROCESO'!$1:$6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54" i="26" l="1"/>
  <c r="AS33" i="26"/>
  <c r="AS27" i="26"/>
  <c r="AS31" i="26"/>
  <c r="AS28" i="26"/>
  <c r="AS25" i="26"/>
  <c r="AS22" i="26"/>
  <c r="AS21" i="26"/>
  <c r="AS115" i="26"/>
  <c r="AP115" i="26"/>
  <c r="AN115" i="26"/>
  <c r="AF115" i="26"/>
  <c r="AG115" i="26" s="1"/>
  <c r="AI115" i="26" s="1"/>
  <c r="AJ115" i="26" s="1"/>
  <c r="M115" i="26"/>
  <c r="O115" i="26" s="1"/>
  <c r="AS114" i="26"/>
  <c r="AP114" i="26"/>
  <c r="AN114" i="26"/>
  <c r="AF114" i="26"/>
  <c r="AG114" i="26" s="1"/>
  <c r="M114" i="26"/>
  <c r="O114" i="26" s="1"/>
  <c r="AS113" i="26"/>
  <c r="AP113" i="26"/>
  <c r="AN113" i="26"/>
  <c r="AF113" i="26"/>
  <c r="AG113" i="26" s="1"/>
  <c r="AI113" i="26" s="1"/>
  <c r="AJ113" i="26" s="1"/>
  <c r="M113" i="26"/>
  <c r="O113" i="26" s="1"/>
  <c r="AS112" i="26"/>
  <c r="AS111" i="26"/>
  <c r="AS110" i="26"/>
  <c r="AS109" i="26"/>
  <c r="AS108" i="26"/>
  <c r="AS32" i="26"/>
  <c r="AS29" i="26"/>
  <c r="AS26" i="26"/>
  <c r="AS23" i="26"/>
  <c r="AK114" i="26" l="1"/>
  <c r="AI114" i="26"/>
  <c r="AJ114" i="26" s="1"/>
  <c r="AK113" i="26"/>
  <c r="AK115" i="26"/>
  <c r="AN20" i="26" l="1"/>
  <c r="AS20" i="26"/>
  <c r="AS14" i="26"/>
  <c r="AS57" i="26" l="1"/>
  <c r="AP57" i="26"/>
  <c r="AN57" i="26"/>
  <c r="AF57" i="26"/>
  <c r="AG57" i="26" s="1"/>
  <c r="M57" i="26"/>
  <c r="O57" i="26" s="1"/>
  <c r="AP56" i="26"/>
  <c r="AN56" i="26"/>
  <c r="AG56" i="26"/>
  <c r="M56" i="26"/>
  <c r="AS55" i="26"/>
  <c r="AP55" i="26"/>
  <c r="AN55" i="26"/>
  <c r="AF55" i="26"/>
  <c r="AG55" i="26" s="1"/>
  <c r="M55" i="26"/>
  <c r="O55" i="26" s="1"/>
  <c r="AI57" i="26" l="1"/>
  <c r="AJ57" i="26" s="1"/>
  <c r="AK57" i="26"/>
  <c r="AI55" i="26"/>
  <c r="AJ55" i="26" s="1"/>
  <c r="AK55" i="26"/>
  <c r="AS50" i="26" l="1"/>
  <c r="AP50" i="26"/>
  <c r="AN50" i="26"/>
  <c r="AF50" i="26"/>
  <c r="AG50" i="26" s="1"/>
  <c r="AS51" i="26"/>
  <c r="AP51" i="26"/>
  <c r="AN51" i="26"/>
  <c r="AF51" i="26"/>
  <c r="AG51" i="26" s="1"/>
  <c r="M51" i="26"/>
  <c r="O51" i="26" s="1"/>
  <c r="AS116" i="26" l="1"/>
  <c r="AP116" i="26"/>
  <c r="AN116" i="26"/>
  <c r="AF116" i="26"/>
  <c r="AG116" i="26" s="1"/>
  <c r="AK116" i="26" s="1"/>
  <c r="M116" i="26"/>
  <c r="O116" i="26" s="1"/>
  <c r="AI116" i="26" l="1"/>
  <c r="AJ116" i="26" s="1"/>
  <c r="AP112" i="26" l="1"/>
  <c r="AN112" i="26"/>
  <c r="AG112" i="26"/>
  <c r="O112" i="26"/>
  <c r="AP111" i="26"/>
  <c r="AN111" i="26"/>
  <c r="AG111" i="26"/>
  <c r="O111" i="26"/>
  <c r="AP110" i="26"/>
  <c r="AN110" i="26"/>
  <c r="AG110" i="26"/>
  <c r="O110" i="26"/>
  <c r="AP109" i="26"/>
  <c r="AN109" i="26"/>
  <c r="AG109" i="26"/>
  <c r="O109" i="26"/>
  <c r="AP108" i="26"/>
  <c r="AN108" i="26"/>
  <c r="AG108" i="26"/>
  <c r="O108" i="26"/>
  <c r="AS107" i="26" l="1"/>
  <c r="AP107" i="26"/>
  <c r="AN107" i="26"/>
  <c r="AF107" i="26"/>
  <c r="AG107" i="26" s="1"/>
  <c r="AI107" i="26" s="1"/>
  <c r="AJ107" i="26" s="1"/>
  <c r="M107" i="26"/>
  <c r="O107" i="26" s="1"/>
  <c r="AS106" i="26"/>
  <c r="AP106" i="26"/>
  <c r="AN106" i="26"/>
  <c r="AF106" i="26"/>
  <c r="AG106" i="26" s="1"/>
  <c r="M106" i="26"/>
  <c r="O106" i="26" s="1"/>
  <c r="AS105" i="26"/>
  <c r="AP105" i="26"/>
  <c r="AN105" i="26"/>
  <c r="AF105" i="26"/>
  <c r="AG105" i="26" s="1"/>
  <c r="M105" i="26"/>
  <c r="O105" i="26" s="1"/>
  <c r="AS104" i="26"/>
  <c r="AP104" i="26"/>
  <c r="AN104" i="26"/>
  <c r="AF104" i="26"/>
  <c r="AG104" i="26" s="1"/>
  <c r="M104" i="26"/>
  <c r="O104" i="26" s="1"/>
  <c r="AS103" i="26"/>
  <c r="AP103" i="26"/>
  <c r="AN103" i="26"/>
  <c r="AF103" i="26"/>
  <c r="AG103" i="26" s="1"/>
  <c r="AK103" i="26" s="1"/>
  <c r="M103" i="26"/>
  <c r="O103" i="26" s="1"/>
  <c r="AS102" i="26"/>
  <c r="AP102" i="26"/>
  <c r="AN102" i="26"/>
  <c r="AF102" i="26"/>
  <c r="AG102" i="26" s="1"/>
  <c r="M102" i="26"/>
  <c r="O102" i="26" s="1"/>
  <c r="AS101" i="26"/>
  <c r="AP101" i="26"/>
  <c r="AN101" i="26"/>
  <c r="AF101" i="26"/>
  <c r="AG101" i="26" s="1"/>
  <c r="M101" i="26"/>
  <c r="O101" i="26" s="1"/>
  <c r="AS100" i="26"/>
  <c r="AP100" i="26"/>
  <c r="AN100" i="26"/>
  <c r="AF100" i="26"/>
  <c r="AG100" i="26" s="1"/>
  <c r="M100" i="26"/>
  <c r="O100" i="26" s="1"/>
  <c r="AS99" i="26"/>
  <c r="AP99" i="26"/>
  <c r="AN99" i="26"/>
  <c r="AF99" i="26"/>
  <c r="AG99" i="26" s="1"/>
  <c r="M99" i="26"/>
  <c r="O99" i="26" s="1"/>
  <c r="AS98" i="26"/>
  <c r="AP98" i="26"/>
  <c r="AN98" i="26"/>
  <c r="AF98" i="26"/>
  <c r="AG98" i="26" s="1"/>
  <c r="M98" i="26"/>
  <c r="O98" i="26" s="1"/>
  <c r="AS97" i="26"/>
  <c r="AP97" i="26"/>
  <c r="AN97" i="26"/>
  <c r="AF97" i="26"/>
  <c r="AG97" i="26" s="1"/>
  <c r="M97" i="26"/>
  <c r="O97" i="26" s="1"/>
  <c r="AS96" i="26"/>
  <c r="AP96" i="26"/>
  <c r="AN96" i="26"/>
  <c r="AF96" i="26"/>
  <c r="AG96" i="26" s="1"/>
  <c r="M96" i="26"/>
  <c r="O96" i="26" s="1"/>
  <c r="AS95" i="26"/>
  <c r="AP95" i="26"/>
  <c r="AN95" i="26"/>
  <c r="AF95" i="26"/>
  <c r="AG95" i="26" s="1"/>
  <c r="M95" i="26"/>
  <c r="O95" i="26" s="1"/>
  <c r="AS94" i="26"/>
  <c r="AP94" i="26"/>
  <c r="AN94" i="26"/>
  <c r="AF94" i="26"/>
  <c r="AG94" i="26" s="1"/>
  <c r="M94" i="26"/>
  <c r="O94" i="26" s="1"/>
  <c r="AS93" i="26"/>
  <c r="AP93" i="26"/>
  <c r="AN93" i="26"/>
  <c r="AF93" i="26"/>
  <c r="AG93" i="26" s="1"/>
  <c r="M93" i="26"/>
  <c r="O93" i="26" s="1"/>
  <c r="AS92" i="26"/>
  <c r="AP92" i="26"/>
  <c r="AN92" i="26"/>
  <c r="AF92" i="26"/>
  <c r="AG92" i="26" s="1"/>
  <c r="M92" i="26"/>
  <c r="O92" i="26" s="1"/>
  <c r="AS91" i="26"/>
  <c r="AP91" i="26"/>
  <c r="AN91" i="26"/>
  <c r="AF91" i="26"/>
  <c r="AG91" i="26" s="1"/>
  <c r="M91" i="26"/>
  <c r="O91" i="26" s="1"/>
  <c r="AS90" i="26"/>
  <c r="AP90" i="26"/>
  <c r="AN90" i="26"/>
  <c r="AF90" i="26"/>
  <c r="AG90" i="26" s="1"/>
  <c r="M90" i="26"/>
  <c r="O90" i="26" s="1"/>
  <c r="AS89" i="26"/>
  <c r="AP89" i="26"/>
  <c r="AN89" i="26"/>
  <c r="AF89" i="26"/>
  <c r="AG89" i="26" s="1"/>
  <c r="M89" i="26"/>
  <c r="O89" i="26" s="1"/>
  <c r="AS88" i="26"/>
  <c r="AP88" i="26"/>
  <c r="AN88" i="26"/>
  <c r="AF88" i="26"/>
  <c r="AG88" i="26" s="1"/>
  <c r="M88" i="26"/>
  <c r="O88" i="26" s="1"/>
  <c r="AS87" i="26"/>
  <c r="AP87" i="26"/>
  <c r="AN87" i="26"/>
  <c r="AF87" i="26"/>
  <c r="AG87" i="26" s="1"/>
  <c r="M87" i="26"/>
  <c r="O87" i="26" s="1"/>
  <c r="AS86" i="26"/>
  <c r="AP86" i="26"/>
  <c r="AN86" i="26"/>
  <c r="AF86" i="26"/>
  <c r="AG86" i="26" s="1"/>
  <c r="AI86" i="26" s="1"/>
  <c r="AJ86" i="26" s="1"/>
  <c r="M86" i="26"/>
  <c r="O86" i="26" s="1"/>
  <c r="AS85" i="26"/>
  <c r="AP85" i="26"/>
  <c r="AN85" i="26"/>
  <c r="AF85" i="26"/>
  <c r="AG85" i="26" s="1"/>
  <c r="AK85" i="26" s="1"/>
  <c r="M85" i="26"/>
  <c r="O85" i="26" s="1"/>
  <c r="AS84" i="26"/>
  <c r="AP84" i="26"/>
  <c r="AN84" i="26"/>
  <c r="AF84" i="26"/>
  <c r="AG84" i="26" s="1"/>
  <c r="AI84" i="26" s="1"/>
  <c r="AJ84" i="26" s="1"/>
  <c r="M84" i="26"/>
  <c r="O84" i="26" s="1"/>
  <c r="AS83" i="26"/>
  <c r="AP83" i="26"/>
  <c r="AN83" i="26"/>
  <c r="AF83" i="26"/>
  <c r="AG83" i="26" s="1"/>
  <c r="AK83" i="26" s="1"/>
  <c r="M83" i="26"/>
  <c r="O83" i="26" s="1"/>
  <c r="AS82" i="26"/>
  <c r="AP82" i="26"/>
  <c r="AN82" i="26"/>
  <c r="AF82" i="26"/>
  <c r="AG82" i="26" s="1"/>
  <c r="AI82" i="26" s="1"/>
  <c r="AJ82" i="26" s="1"/>
  <c r="M82" i="26"/>
  <c r="O82" i="26" s="1"/>
  <c r="AS81" i="26"/>
  <c r="AP81" i="26"/>
  <c r="AN81" i="26"/>
  <c r="AF81" i="26"/>
  <c r="AG81" i="26" s="1"/>
  <c r="AK81" i="26" s="1"/>
  <c r="M81" i="26"/>
  <c r="O81" i="26" s="1"/>
  <c r="AS80" i="26"/>
  <c r="AP80" i="26"/>
  <c r="AN80" i="26"/>
  <c r="AF80" i="26"/>
  <c r="AG80" i="26" s="1"/>
  <c r="AI80" i="26" s="1"/>
  <c r="AJ80" i="26" s="1"/>
  <c r="M80" i="26"/>
  <c r="O80" i="26" s="1"/>
  <c r="AS79" i="26"/>
  <c r="AP79" i="26"/>
  <c r="AN79" i="26"/>
  <c r="AF79" i="26"/>
  <c r="AG79" i="26" s="1"/>
  <c r="M79" i="26"/>
  <c r="O79" i="26" s="1"/>
  <c r="AS78" i="26"/>
  <c r="AP78" i="26"/>
  <c r="AN78" i="26"/>
  <c r="AF78" i="26"/>
  <c r="AG78" i="26" s="1"/>
  <c r="AI78" i="26" s="1"/>
  <c r="AJ78" i="26" s="1"/>
  <c r="M78" i="26"/>
  <c r="O78" i="26" s="1"/>
  <c r="AS77" i="26"/>
  <c r="AP77" i="26"/>
  <c r="AN77" i="26"/>
  <c r="AF77" i="26"/>
  <c r="AG77" i="26" s="1"/>
  <c r="AK77" i="26" s="1"/>
  <c r="M77" i="26"/>
  <c r="O77" i="26" s="1"/>
  <c r="AS76" i="26"/>
  <c r="AP76" i="26"/>
  <c r="AN76" i="26"/>
  <c r="AF76" i="26"/>
  <c r="AG76" i="26" s="1"/>
  <c r="AI76" i="26" s="1"/>
  <c r="AJ76" i="26" s="1"/>
  <c r="M76" i="26"/>
  <c r="O76" i="26" s="1"/>
  <c r="AS75" i="26"/>
  <c r="AP75" i="26"/>
  <c r="AN75" i="26"/>
  <c r="AF75" i="26"/>
  <c r="AG75" i="26" s="1"/>
  <c r="AK75" i="26" s="1"/>
  <c r="M75" i="26"/>
  <c r="O75" i="26" s="1"/>
  <c r="AS74" i="26"/>
  <c r="AP74" i="26"/>
  <c r="AN74" i="26"/>
  <c r="AF74" i="26"/>
  <c r="AG74" i="26" s="1"/>
  <c r="AI74" i="26" s="1"/>
  <c r="AJ74" i="26" s="1"/>
  <c r="M74" i="26"/>
  <c r="O74" i="26" s="1"/>
  <c r="AS73" i="26"/>
  <c r="AP73" i="26"/>
  <c r="AN73" i="26"/>
  <c r="AF73" i="26"/>
  <c r="AG73" i="26" s="1"/>
  <c r="M73" i="26"/>
  <c r="O73" i="26" s="1"/>
  <c r="AS72" i="26"/>
  <c r="AP72" i="26"/>
  <c r="AN72" i="26"/>
  <c r="AF72" i="26"/>
  <c r="AG72" i="26" s="1"/>
  <c r="AI72" i="26" s="1"/>
  <c r="AJ72" i="26" s="1"/>
  <c r="M72" i="26"/>
  <c r="O72" i="26" s="1"/>
  <c r="AS71" i="26"/>
  <c r="AP71" i="26"/>
  <c r="AN71" i="26"/>
  <c r="AF71" i="26"/>
  <c r="AG71" i="26" s="1"/>
  <c r="M71" i="26"/>
  <c r="O71" i="26" s="1"/>
  <c r="AS70" i="26"/>
  <c r="AP70" i="26"/>
  <c r="AN70" i="26"/>
  <c r="AF70" i="26"/>
  <c r="AG70" i="26" s="1"/>
  <c r="AK70" i="26" s="1"/>
  <c r="M70" i="26"/>
  <c r="O70" i="26" s="1"/>
  <c r="AS69" i="26"/>
  <c r="AP69" i="26"/>
  <c r="AN69" i="26"/>
  <c r="AF69" i="26"/>
  <c r="AG69" i="26" s="1"/>
  <c r="AK69" i="26" s="1"/>
  <c r="M69" i="26"/>
  <c r="O69" i="26" s="1"/>
  <c r="AS68" i="26"/>
  <c r="AP68" i="26"/>
  <c r="AN68" i="26"/>
  <c r="AF68" i="26"/>
  <c r="AG68" i="26" s="1"/>
  <c r="AK68" i="26" s="1"/>
  <c r="M68" i="26"/>
  <c r="O68" i="26" s="1"/>
  <c r="AS67" i="26"/>
  <c r="AP67" i="26"/>
  <c r="AN67" i="26"/>
  <c r="AF67" i="26"/>
  <c r="AG67" i="26" s="1"/>
  <c r="AK67" i="26" s="1"/>
  <c r="M67" i="26"/>
  <c r="O67" i="26" s="1"/>
  <c r="AS66" i="26"/>
  <c r="AP66" i="26"/>
  <c r="AN66" i="26"/>
  <c r="AF66" i="26"/>
  <c r="AG66" i="26" s="1"/>
  <c r="AK66" i="26" s="1"/>
  <c r="M66" i="26"/>
  <c r="O66" i="26" s="1"/>
  <c r="AS65" i="26"/>
  <c r="AP65" i="26"/>
  <c r="AN65" i="26"/>
  <c r="AF65" i="26"/>
  <c r="AG65" i="26" s="1"/>
  <c r="M65" i="26"/>
  <c r="O65" i="26" s="1"/>
  <c r="AS64" i="26"/>
  <c r="AP64" i="26"/>
  <c r="AN64" i="26"/>
  <c r="AF64" i="26"/>
  <c r="AG64" i="26" s="1"/>
  <c r="AK64" i="26" s="1"/>
  <c r="M64" i="26"/>
  <c r="O64" i="26" s="1"/>
  <c r="AS63" i="26"/>
  <c r="AP63" i="26"/>
  <c r="AN63" i="26"/>
  <c r="AF63" i="26"/>
  <c r="AG63" i="26" s="1"/>
  <c r="M63" i="26"/>
  <c r="O63" i="26" s="1"/>
  <c r="AS62" i="26"/>
  <c r="AP62" i="26"/>
  <c r="AN62" i="26"/>
  <c r="AF62" i="26"/>
  <c r="AG62" i="26" s="1"/>
  <c r="M62" i="26"/>
  <c r="O62" i="26" s="1"/>
  <c r="AS61" i="26"/>
  <c r="AP61" i="26"/>
  <c r="AN61" i="26"/>
  <c r="AF61" i="26"/>
  <c r="AG61" i="26" s="1"/>
  <c r="M61" i="26"/>
  <c r="O61" i="26" s="1"/>
  <c r="AS60" i="26"/>
  <c r="AP60" i="26"/>
  <c r="AN60" i="26"/>
  <c r="AF60" i="26"/>
  <c r="AG60" i="26" s="1"/>
  <c r="M60" i="26"/>
  <c r="O60" i="26" s="1"/>
  <c r="AI66" i="26" l="1"/>
  <c r="AJ66" i="26" s="1"/>
  <c r="AI103" i="26"/>
  <c r="AJ103" i="26" s="1"/>
  <c r="AI68" i="26"/>
  <c r="AJ68" i="26" s="1"/>
  <c r="AK87" i="26"/>
  <c r="AI87" i="26"/>
  <c r="AJ87" i="26" s="1"/>
  <c r="AI64" i="26"/>
  <c r="AJ64" i="26" s="1"/>
  <c r="AK72" i="26"/>
  <c r="AK78" i="26"/>
  <c r="AK107" i="26"/>
  <c r="AK62" i="26"/>
  <c r="AI62" i="26"/>
  <c r="AJ62" i="26" s="1"/>
  <c r="AK60" i="26"/>
  <c r="AI60" i="26"/>
  <c r="AJ60" i="26" s="1"/>
  <c r="AK73" i="26"/>
  <c r="AI73" i="26"/>
  <c r="AJ73" i="26" s="1"/>
  <c r="AK79" i="26"/>
  <c r="AI79" i="26"/>
  <c r="AJ79" i="26" s="1"/>
  <c r="AI67" i="26"/>
  <c r="AJ67" i="26" s="1"/>
  <c r="AK86" i="26"/>
  <c r="AI81" i="26"/>
  <c r="AJ81" i="26" s="1"/>
  <c r="AK80" i="26"/>
  <c r="AI61" i="26"/>
  <c r="AJ61" i="26" s="1"/>
  <c r="AK61" i="26"/>
  <c r="AI63" i="26"/>
  <c r="AJ63" i="26" s="1"/>
  <c r="AK63" i="26"/>
  <c r="AK65" i="26"/>
  <c r="AI65" i="26"/>
  <c r="AJ65" i="26" s="1"/>
  <c r="AK71" i="26"/>
  <c r="AI71" i="26"/>
  <c r="AJ71" i="26" s="1"/>
  <c r="AK95" i="26"/>
  <c r="AI95" i="26"/>
  <c r="AJ95" i="26" s="1"/>
  <c r="AI85" i="26"/>
  <c r="AJ85" i="26" s="1"/>
  <c r="AI94" i="26"/>
  <c r="AJ94" i="26" s="1"/>
  <c r="AK94" i="26"/>
  <c r="AK97" i="26"/>
  <c r="AI97" i="26"/>
  <c r="AJ97" i="26" s="1"/>
  <c r="AI102" i="26"/>
  <c r="AJ102" i="26" s="1"/>
  <c r="AK102" i="26"/>
  <c r="AK106" i="26"/>
  <c r="AI106" i="26"/>
  <c r="AJ106" i="26" s="1"/>
  <c r="AK105" i="26"/>
  <c r="AI105" i="26"/>
  <c r="AJ105" i="26" s="1"/>
  <c r="AI69" i="26"/>
  <c r="AJ69" i="26" s="1"/>
  <c r="AI70" i="26"/>
  <c r="AJ70" i="26" s="1"/>
  <c r="AI77" i="26"/>
  <c r="AJ77" i="26" s="1"/>
  <c r="AK89" i="26"/>
  <c r="AI89" i="26"/>
  <c r="AJ89" i="26" s="1"/>
  <c r="AI75" i="26"/>
  <c r="AJ75" i="26" s="1"/>
  <c r="AK76" i="26"/>
  <c r="AI83" i="26"/>
  <c r="AJ83" i="26" s="1"/>
  <c r="AK84" i="26"/>
  <c r="AI88" i="26"/>
  <c r="AJ88" i="26" s="1"/>
  <c r="AK88" i="26"/>
  <c r="AK91" i="26"/>
  <c r="AI91" i="26"/>
  <c r="AJ91" i="26" s="1"/>
  <c r="AI96" i="26"/>
  <c r="AJ96" i="26" s="1"/>
  <c r="AK96" i="26"/>
  <c r="AK99" i="26"/>
  <c r="AI99" i="26"/>
  <c r="AJ99" i="26" s="1"/>
  <c r="AI92" i="26"/>
  <c r="AJ92" i="26" s="1"/>
  <c r="AK92" i="26"/>
  <c r="AI100" i="26"/>
  <c r="AJ100" i="26" s="1"/>
  <c r="AK100" i="26"/>
  <c r="AK74" i="26"/>
  <c r="AK82" i="26"/>
  <c r="AI90" i="26"/>
  <c r="AJ90" i="26" s="1"/>
  <c r="AK90" i="26"/>
  <c r="AK93" i="26"/>
  <c r="AI93" i="26"/>
  <c r="AJ93" i="26" s="1"/>
  <c r="AI98" i="26"/>
  <c r="AJ98" i="26" s="1"/>
  <c r="AK98" i="26"/>
  <c r="AK101" i="26"/>
  <c r="AI101" i="26"/>
  <c r="AJ101" i="26" s="1"/>
  <c r="AK104" i="26"/>
  <c r="AI104" i="26"/>
  <c r="AJ104" i="26" s="1"/>
  <c r="AS59" i="26" l="1"/>
  <c r="AP59" i="26"/>
  <c r="AN59" i="26"/>
  <c r="AF59" i="26"/>
  <c r="AG59" i="26" s="1"/>
  <c r="M59" i="26"/>
  <c r="O59" i="26" s="1"/>
  <c r="AS58" i="26"/>
  <c r="AP58" i="26"/>
  <c r="AN58" i="26"/>
  <c r="AF58" i="26"/>
  <c r="AG58" i="26" s="1"/>
  <c r="M58" i="26"/>
  <c r="O58" i="26" s="1"/>
  <c r="AI58" i="26" l="1"/>
  <c r="AJ58" i="26" s="1"/>
  <c r="AK58" i="26"/>
  <c r="AK59" i="26"/>
  <c r="AI59" i="26"/>
  <c r="AJ59" i="26" s="1"/>
  <c r="AP54" i="26" l="1"/>
  <c r="AN54" i="26"/>
  <c r="AF54" i="26"/>
  <c r="AG54" i="26" s="1"/>
  <c r="M54" i="26"/>
  <c r="O54" i="26" s="1"/>
  <c r="AS53" i="26"/>
  <c r="AP53" i="26"/>
  <c r="AN53" i="26"/>
  <c r="AF53" i="26"/>
  <c r="AG53" i="26" s="1"/>
  <c r="M53" i="26"/>
  <c r="O53" i="26" s="1"/>
  <c r="AI53" i="26" l="1"/>
  <c r="AJ53" i="26" s="1"/>
  <c r="AK53" i="26"/>
  <c r="AI54" i="26"/>
  <c r="AJ54" i="26" s="1"/>
  <c r="AK54" i="26"/>
  <c r="M50" i="26" l="1"/>
  <c r="O50" i="26" s="1"/>
  <c r="AS49" i="26"/>
  <c r="AP49" i="26"/>
  <c r="AN49" i="26"/>
  <c r="AF49" i="26"/>
  <c r="AG49" i="26" s="1"/>
  <c r="M49" i="26"/>
  <c r="O49" i="26" s="1"/>
  <c r="AS48" i="26"/>
  <c r="AP48" i="26"/>
  <c r="AN48" i="26"/>
  <c r="AF48" i="26"/>
  <c r="AG48" i="26" s="1"/>
  <c r="AI48" i="26" s="1"/>
  <c r="AJ48" i="26" s="1"/>
  <c r="M48" i="26"/>
  <c r="O48" i="26" s="1"/>
  <c r="AS47" i="26"/>
  <c r="AP47" i="26"/>
  <c r="AN47" i="26"/>
  <c r="AF47" i="26"/>
  <c r="AG47" i="26" s="1"/>
  <c r="M47" i="26"/>
  <c r="O47" i="26" s="1"/>
  <c r="AS46" i="26"/>
  <c r="AP46" i="26"/>
  <c r="AN46" i="26"/>
  <c r="AF46" i="26"/>
  <c r="AG46" i="26" s="1"/>
  <c r="AI46" i="26" s="1"/>
  <c r="AJ46" i="26" s="1"/>
  <c r="M46" i="26"/>
  <c r="O46" i="26" s="1"/>
  <c r="AS45" i="26"/>
  <c r="AP45" i="26"/>
  <c r="AN45" i="26"/>
  <c r="AF45" i="26"/>
  <c r="AG45" i="26" s="1"/>
  <c r="M45" i="26"/>
  <c r="O45" i="26" s="1"/>
  <c r="AS44" i="26"/>
  <c r="AP44" i="26"/>
  <c r="AN44" i="26"/>
  <c r="AF44" i="26"/>
  <c r="AG44" i="26" s="1"/>
  <c r="AI44" i="26" s="1"/>
  <c r="AJ44" i="26" s="1"/>
  <c r="M44" i="26"/>
  <c r="O44" i="26" s="1"/>
  <c r="AS43" i="26"/>
  <c r="AP43" i="26"/>
  <c r="AN43" i="26"/>
  <c r="AF43" i="26"/>
  <c r="AG43" i="26" s="1"/>
  <c r="M43" i="26"/>
  <c r="O43" i="26" s="1"/>
  <c r="AS9" i="26"/>
  <c r="AP9" i="26"/>
  <c r="AN9" i="26"/>
  <c r="AF9" i="26"/>
  <c r="AG9" i="26" s="1"/>
  <c r="M9" i="26"/>
  <c r="O9" i="26" s="1"/>
  <c r="AS8" i="26"/>
  <c r="AP8" i="26"/>
  <c r="AN8" i="26"/>
  <c r="AF8" i="26"/>
  <c r="AG8" i="26" s="1"/>
  <c r="M8" i="26"/>
  <c r="O8" i="26" s="1"/>
  <c r="AK43" i="26" l="1"/>
  <c r="AI43" i="26"/>
  <c r="AJ43" i="26" s="1"/>
  <c r="AK47" i="26"/>
  <c r="AI47" i="26"/>
  <c r="AJ47" i="26" s="1"/>
  <c r="AK49" i="26"/>
  <c r="AI49" i="26"/>
  <c r="AJ49" i="26" s="1"/>
  <c r="AK45" i="26"/>
  <c r="AI45" i="26"/>
  <c r="AJ45" i="26" s="1"/>
  <c r="AK44" i="26"/>
  <c r="AK46" i="26"/>
  <c r="AK48" i="26"/>
  <c r="AI9" i="26"/>
  <c r="AJ9" i="26" s="1"/>
  <c r="AK9" i="26"/>
  <c r="AI8" i="26"/>
  <c r="AJ8" i="26" s="1"/>
  <c r="AK8" i="26"/>
  <c r="AP42" i="26" l="1"/>
  <c r="AN42" i="26"/>
  <c r="AS41" i="26"/>
  <c r="AP41" i="26"/>
  <c r="AN41" i="26"/>
  <c r="AF41" i="26"/>
  <c r="AG41" i="26" s="1"/>
  <c r="AS40" i="26"/>
  <c r="AP40" i="26"/>
  <c r="AN40" i="26"/>
  <c r="AS18" i="26"/>
  <c r="AP18" i="26"/>
  <c r="AN18" i="26"/>
  <c r="AF18" i="26"/>
  <c r="AG18" i="26" s="1"/>
  <c r="M18" i="26"/>
  <c r="O18" i="26" s="1"/>
  <c r="AS17" i="26"/>
  <c r="AP17" i="26"/>
  <c r="AN17" i="26"/>
  <c r="AF17" i="26"/>
  <c r="AG17" i="26" s="1"/>
  <c r="M17" i="26"/>
  <c r="O17" i="26" s="1"/>
  <c r="AS16" i="26"/>
  <c r="AP16" i="26"/>
  <c r="AN16" i="26"/>
  <c r="AF16" i="26"/>
  <c r="AG16" i="26" s="1"/>
  <c r="M16" i="26"/>
  <c r="O16" i="26" s="1"/>
  <c r="AP21" i="26"/>
  <c r="AN21" i="26"/>
  <c r="AF21" i="26"/>
  <c r="AG21" i="26" s="1"/>
  <c r="M21" i="26"/>
  <c r="O21" i="26" s="1"/>
  <c r="AP20" i="26"/>
  <c r="AF20" i="26"/>
  <c r="AG20" i="26" s="1"/>
  <c r="M20" i="26"/>
  <c r="O20" i="26" s="1"/>
  <c r="AS19" i="26"/>
  <c r="AP19" i="26"/>
  <c r="AN19" i="26"/>
  <c r="AF19" i="26"/>
  <c r="AG19" i="26" s="1"/>
  <c r="M19" i="26"/>
  <c r="O19" i="26" s="1"/>
  <c r="AS24" i="26"/>
  <c r="AP24" i="26"/>
  <c r="AN24" i="26"/>
  <c r="AF24" i="26"/>
  <c r="AG24" i="26" s="1"/>
  <c r="M24" i="26"/>
  <c r="O24" i="26" s="1"/>
  <c r="AP23" i="26"/>
  <c r="AN23" i="26"/>
  <c r="AF23" i="26"/>
  <c r="AG23" i="26" s="1"/>
  <c r="M23" i="26"/>
  <c r="O23" i="26" s="1"/>
  <c r="AP22" i="26"/>
  <c r="AN22" i="26"/>
  <c r="AF22" i="26"/>
  <c r="AG22" i="26" s="1"/>
  <c r="M22" i="26"/>
  <c r="O22" i="26" s="1"/>
  <c r="AS39" i="26"/>
  <c r="AP39" i="26"/>
  <c r="AN39" i="26"/>
  <c r="AF39" i="26"/>
  <c r="AG39" i="26" s="1"/>
  <c r="AP38" i="26"/>
  <c r="AN38" i="26"/>
  <c r="AP37" i="26"/>
  <c r="AN37" i="26"/>
  <c r="AS36" i="26"/>
  <c r="AP36" i="26"/>
  <c r="AN36" i="26"/>
  <c r="AF36" i="26"/>
  <c r="AG36" i="26" s="1"/>
  <c r="M36" i="26"/>
  <c r="O36" i="26" s="1"/>
  <c r="AS35" i="26"/>
  <c r="AP35" i="26"/>
  <c r="AN35" i="26"/>
  <c r="AF35" i="26"/>
  <c r="AG35" i="26" s="1"/>
  <c r="M35" i="26"/>
  <c r="O35" i="26" s="1"/>
  <c r="AS34" i="26"/>
  <c r="AP34" i="26"/>
  <c r="AN34" i="26"/>
  <c r="AF34" i="26"/>
  <c r="AG34" i="26" s="1"/>
  <c r="M34" i="26"/>
  <c r="O34" i="26" s="1"/>
  <c r="AP33" i="26"/>
  <c r="AN33" i="26"/>
  <c r="AF33" i="26"/>
  <c r="AG33" i="26" s="1"/>
  <c r="M33" i="26"/>
  <c r="O33" i="26" s="1"/>
  <c r="AP32" i="26"/>
  <c r="AN32" i="26"/>
  <c r="AF32" i="26"/>
  <c r="AG32" i="26" s="1"/>
  <c r="M32" i="26"/>
  <c r="O32" i="26" s="1"/>
  <c r="AP31" i="26"/>
  <c r="AN31" i="26"/>
  <c r="AF31" i="26"/>
  <c r="AG31" i="26" s="1"/>
  <c r="M31" i="26"/>
  <c r="O31" i="26" s="1"/>
  <c r="AS30" i="26"/>
  <c r="AP30" i="26"/>
  <c r="AN30" i="26"/>
  <c r="AF30" i="26"/>
  <c r="AG30" i="26" s="1"/>
  <c r="M30" i="26"/>
  <c r="O30" i="26" s="1"/>
  <c r="AP29" i="26"/>
  <c r="AN29" i="26"/>
  <c r="AF29" i="26"/>
  <c r="AG29" i="26" s="1"/>
  <c r="M29" i="26"/>
  <c r="O29" i="26" s="1"/>
  <c r="AP28" i="26"/>
  <c r="AN28" i="26"/>
  <c r="AF28" i="26"/>
  <c r="AG28" i="26" s="1"/>
  <c r="M28" i="26"/>
  <c r="O28" i="26" s="1"/>
  <c r="AF40" i="26"/>
  <c r="AG40" i="26" s="1"/>
  <c r="M40" i="26"/>
  <c r="O40" i="26" s="1"/>
  <c r="M41" i="26"/>
  <c r="O41" i="26" s="1"/>
  <c r="AS37" i="26"/>
  <c r="AF37" i="26"/>
  <c r="AG37" i="26" s="1"/>
  <c r="M37" i="26"/>
  <c r="O37" i="26" s="1"/>
  <c r="AS38" i="26"/>
  <c r="AF38" i="26"/>
  <c r="AG38" i="26" s="1"/>
  <c r="M38" i="26"/>
  <c r="O38" i="26" s="1"/>
  <c r="AP27" i="26"/>
  <c r="AN27" i="26"/>
  <c r="AF27" i="26"/>
  <c r="AG27" i="26" s="1"/>
  <c r="M27" i="26"/>
  <c r="O27" i="26" s="1"/>
  <c r="AP26" i="26"/>
  <c r="AN26" i="26"/>
  <c r="AF26" i="26"/>
  <c r="AG26" i="26" s="1"/>
  <c r="M26" i="26"/>
  <c r="O26" i="26" s="1"/>
  <c r="AP25" i="26"/>
  <c r="AN25" i="26"/>
  <c r="AF25" i="26"/>
  <c r="AG25" i="26" s="1"/>
  <c r="M25" i="26"/>
  <c r="O25" i="26" s="1"/>
  <c r="AS15" i="26"/>
  <c r="AP15" i="26"/>
  <c r="AN15" i="26"/>
  <c r="AF15" i="26"/>
  <c r="AG15" i="26" s="1"/>
  <c r="AP14" i="26"/>
  <c r="AN14" i="26"/>
  <c r="AF14" i="26"/>
  <c r="AG14" i="26" s="1"/>
  <c r="AS13" i="26"/>
  <c r="AP13" i="26"/>
  <c r="AN13" i="26"/>
  <c r="AF13" i="26"/>
  <c r="AG13" i="26" s="1"/>
  <c r="M13" i="26"/>
  <c r="O13" i="26" s="1"/>
  <c r="M14" i="26"/>
  <c r="O14" i="26" s="1"/>
  <c r="M15" i="26"/>
  <c r="O15" i="26" s="1"/>
  <c r="AS12" i="26" l="1"/>
  <c r="AP12" i="26"/>
  <c r="AN12" i="26"/>
  <c r="AF12" i="26"/>
  <c r="AG12" i="26" s="1"/>
  <c r="M12" i="26"/>
  <c r="O12" i="26" s="1"/>
  <c r="AS10" i="26"/>
  <c r="AP10" i="26"/>
  <c r="AN10" i="26"/>
  <c r="AF10" i="26"/>
  <c r="AG10" i="26" s="1"/>
  <c r="M10" i="26"/>
  <c r="O10" i="26" s="1"/>
  <c r="AS11" i="26"/>
  <c r="AP11" i="26"/>
  <c r="AN11" i="26"/>
  <c r="AF11" i="26"/>
  <c r="AG11" i="26" s="1"/>
  <c r="M11" i="26"/>
  <c r="O11" i="26" s="1"/>
  <c r="B28" i="15" l="1"/>
  <c r="B29" i="15"/>
  <c r="AS42" i="26"/>
  <c r="AF42" i="26"/>
  <c r="AG42" i="26" s="1"/>
  <c r="M39" i="26"/>
  <c r="O39" i="26" s="1"/>
  <c r="M42" i="26"/>
  <c r="O42" i="26" s="1"/>
  <c r="X11" i="32" l="1"/>
  <c r="X10" i="32"/>
  <c r="X9" i="32"/>
  <c r="X8" i="32"/>
  <c r="X7" i="32"/>
  <c r="X6" i="32"/>
  <c r="X5" i="32"/>
  <c r="X4" i="32"/>
  <c r="X3" i="32"/>
  <c r="B30" i="15"/>
  <c r="D5" i="10"/>
  <c r="F5" i="10"/>
  <c r="D6" i="10"/>
  <c r="F6" i="10"/>
  <c r="D7" i="10"/>
  <c r="F7" i="10"/>
  <c r="D8" i="10"/>
  <c r="D9" i="10"/>
  <c r="F8" i="10"/>
  <c r="F9" i="10"/>
  <c r="G10" i="10"/>
  <c r="I9" i="20"/>
  <c r="I10" i="20"/>
  <c r="I11" i="20"/>
  <c r="I12" i="20"/>
  <c r="I13" i="20"/>
  <c r="I14" i="20"/>
  <c r="I15" i="20"/>
  <c r="I16" i="20"/>
  <c r="I17" i="20"/>
  <c r="I18" i="20"/>
  <c r="I19" i="20"/>
  <c r="I20" i="20"/>
  <c r="I21" i="20"/>
  <c r="I22" i="20"/>
  <c r="I23" i="20"/>
  <c r="I24" i="20"/>
  <c r="I25" i="20"/>
  <c r="I26" i="20"/>
  <c r="I27" i="20"/>
  <c r="I28" i="20"/>
  <c r="I29" i="20"/>
  <c r="I30" i="20"/>
  <c r="I31" i="20"/>
  <c r="I32" i="20"/>
  <c r="I33" i="20"/>
  <c r="I34" i="20"/>
  <c r="I35" i="20"/>
  <c r="I36" i="20"/>
  <c r="I37" i="20"/>
  <c r="I38" i="20"/>
  <c r="I39" i="20"/>
  <c r="I40" i="20"/>
  <c r="I41" i="20"/>
  <c r="I42" i="20"/>
  <c r="I43" i="20"/>
  <c r="I44" i="20"/>
  <c r="I45" i="20"/>
  <c r="I46" i="20"/>
  <c r="I47" i="20"/>
  <c r="I48" i="20"/>
  <c r="I49" i="20"/>
  <c r="I50" i="20"/>
  <c r="I51" i="20"/>
  <c r="I52" i="20"/>
  <c r="I53" i="20"/>
  <c r="I54" i="20"/>
  <c r="I55" i="20"/>
  <c r="I56" i="20"/>
  <c r="I57" i="20"/>
  <c r="I58" i="20"/>
  <c r="I59" i="20"/>
  <c r="I60" i="20"/>
  <c r="I61" i="20"/>
  <c r="I62" i="20"/>
  <c r="I63" i="20"/>
  <c r="I64" i="20"/>
  <c r="I65" i="20"/>
  <c r="I66" i="20"/>
  <c r="I67" i="20"/>
  <c r="I68" i="20"/>
  <c r="I69" i="20"/>
  <c r="I70" i="20"/>
  <c r="I71" i="20"/>
  <c r="I72" i="20"/>
  <c r="I73" i="20"/>
  <c r="I74" i="20"/>
  <c r="I75" i="20"/>
  <c r="I76" i="20"/>
  <c r="I77" i="20"/>
  <c r="I78" i="20"/>
  <c r="I79" i="20"/>
  <c r="I80" i="20"/>
  <c r="I81" i="20"/>
  <c r="I82" i="20"/>
  <c r="I83" i="20"/>
  <c r="I84" i="20"/>
  <c r="I85" i="20"/>
  <c r="I86" i="20"/>
  <c r="I87" i="20"/>
  <c r="I88" i="20"/>
  <c r="I89" i="20"/>
  <c r="I90" i="20"/>
  <c r="I91" i="20"/>
  <c r="I92" i="20"/>
  <c r="I93" i="20"/>
  <c r="I94" i="20"/>
  <c r="I95" i="20"/>
  <c r="I96" i="20"/>
  <c r="I97" i="20"/>
  <c r="I98" i="20"/>
  <c r="I99" i="20"/>
  <c r="I100" i="20"/>
  <c r="I101" i="20"/>
  <c r="I102" i="20"/>
  <c r="I103" i="20"/>
  <c r="I104" i="20"/>
  <c r="I105" i="20"/>
  <c r="I106" i="20"/>
  <c r="I107" i="20"/>
  <c r="I108" i="20"/>
  <c r="I109" i="20"/>
  <c r="I110" i="20"/>
  <c r="I111" i="20"/>
  <c r="I112" i="20"/>
  <c r="I113" i="20"/>
  <c r="I114" i="20"/>
  <c r="I115" i="20"/>
  <c r="I116" i="20"/>
  <c r="I117" i="20"/>
  <c r="I118" i="20"/>
  <c r="I119" i="20"/>
  <c r="I120" i="20"/>
  <c r="I121" i="20"/>
  <c r="I122" i="20"/>
  <c r="I123" i="20"/>
  <c r="I124" i="20"/>
  <c r="I125" i="20"/>
  <c r="I126" i="20"/>
  <c r="I127" i="20"/>
  <c r="I128" i="20"/>
  <c r="I129" i="20"/>
  <c r="I130" i="20"/>
  <c r="I131" i="20"/>
  <c r="I132" i="20"/>
  <c r="I133" i="20"/>
  <c r="I134" i="20"/>
  <c r="I135" i="20"/>
  <c r="I136" i="20"/>
  <c r="I137" i="20"/>
  <c r="I138" i="20"/>
  <c r="I139" i="20"/>
  <c r="I140" i="20"/>
  <c r="I141" i="20"/>
  <c r="I142" i="20"/>
  <c r="I143" i="20"/>
  <c r="I144" i="20"/>
  <c r="I145" i="20"/>
  <c r="I146" i="20"/>
  <c r="I147" i="20"/>
  <c r="I148" i="20"/>
  <c r="I149" i="20"/>
  <c r="I150" i="20"/>
  <c r="I151" i="20"/>
  <c r="I152" i="20"/>
  <c r="I153" i="20"/>
  <c r="I154" i="20"/>
  <c r="I155" i="20"/>
  <c r="I156" i="20"/>
  <c r="I157" i="20"/>
  <c r="I158" i="20"/>
  <c r="I159" i="20"/>
  <c r="I160" i="20"/>
  <c r="I161" i="20"/>
  <c r="I162" i="20"/>
  <c r="I163" i="20"/>
  <c r="I164" i="20"/>
  <c r="I165" i="20"/>
  <c r="I166" i="20"/>
  <c r="I167" i="20"/>
  <c r="I168" i="20"/>
  <c r="I169" i="20"/>
  <c r="I170" i="20"/>
  <c r="I171" i="20"/>
  <c r="I172" i="20"/>
  <c r="I173" i="20"/>
  <c r="I174" i="20"/>
  <c r="I175" i="20"/>
  <c r="I176" i="20"/>
  <c r="I177" i="20"/>
  <c r="I178" i="20"/>
  <c r="I179" i="20"/>
  <c r="I180" i="20"/>
  <c r="I181" i="20"/>
  <c r="I182" i="20"/>
  <c r="I183" i="20"/>
  <c r="I184" i="20"/>
  <c r="I185" i="20"/>
  <c r="I186" i="20"/>
  <c r="I187" i="20"/>
  <c r="I188" i="20"/>
  <c r="I189" i="20"/>
  <c r="I190" i="20"/>
  <c r="I191" i="20"/>
  <c r="I192" i="20"/>
  <c r="I193" i="20"/>
  <c r="I194" i="20"/>
  <c r="I195" i="20"/>
  <c r="I196" i="20"/>
  <c r="I197" i="20"/>
  <c r="I198" i="20"/>
  <c r="I199" i="20"/>
  <c r="I200" i="20"/>
  <c r="I201" i="20"/>
  <c r="I202" i="20"/>
  <c r="I203" i="20"/>
  <c r="I204" i="20"/>
  <c r="I205" i="20"/>
  <c r="I206" i="20"/>
  <c r="I207" i="20"/>
  <c r="I208" i="20"/>
  <c r="I209" i="20"/>
  <c r="I210" i="20"/>
  <c r="I211" i="20"/>
  <c r="I212" i="20"/>
  <c r="I213" i="20"/>
  <c r="I214" i="20"/>
  <c r="I215" i="20"/>
  <c r="I216" i="20"/>
  <c r="I217" i="20"/>
  <c r="I218" i="20"/>
  <c r="I219" i="20"/>
  <c r="I220" i="20"/>
  <c r="I221" i="20"/>
  <c r="I222" i="20"/>
  <c r="I223" i="20"/>
  <c r="I224" i="20"/>
  <c r="I225" i="20"/>
  <c r="I226" i="20"/>
  <c r="I227" i="20"/>
  <c r="I228" i="20"/>
  <c r="I229" i="20"/>
  <c r="I230" i="20"/>
  <c r="I231" i="20"/>
  <c r="I232" i="20"/>
  <c r="I233" i="20"/>
  <c r="I234" i="20"/>
  <c r="I235" i="20"/>
  <c r="I236" i="20"/>
  <c r="I237" i="20"/>
  <c r="I238" i="20"/>
  <c r="I239" i="20"/>
  <c r="I240" i="20"/>
  <c r="I241" i="20"/>
  <c r="I242" i="20"/>
  <c r="I243" i="20"/>
  <c r="I244" i="20"/>
  <c r="I245" i="20"/>
  <c r="I246" i="20"/>
  <c r="I247" i="20"/>
  <c r="I248" i="20"/>
  <c r="I249" i="20"/>
  <c r="I250" i="20"/>
  <c r="I251" i="20"/>
  <c r="I252" i="20"/>
  <c r="I253" i="20"/>
  <c r="I254" i="20"/>
  <c r="I255" i="20"/>
  <c r="I256" i="20"/>
  <c r="I257" i="20"/>
  <c r="I258" i="20"/>
  <c r="I259" i="20"/>
  <c r="I260" i="20"/>
  <c r="I261" i="20"/>
  <c r="I262" i="20"/>
  <c r="I263" i="20"/>
  <c r="I264" i="20"/>
  <c r="I265" i="20"/>
  <c r="I266" i="20"/>
  <c r="I267" i="20"/>
  <c r="AI50" i="26" l="1"/>
  <c r="AJ50" i="26" s="1"/>
  <c r="AK50" i="26"/>
  <c r="AI51" i="26"/>
  <c r="AJ51" i="26" s="1"/>
  <c r="AK51" i="26"/>
  <c r="AK13" i="26"/>
  <c r="AI33" i="26"/>
  <c r="AJ33" i="26" s="1"/>
  <c r="AK41" i="26"/>
  <c r="AI16" i="26"/>
  <c r="AJ16" i="26" s="1"/>
  <c r="AI21" i="26"/>
  <c r="AJ21" i="26" s="1"/>
  <c r="AK20" i="26"/>
  <c r="AK22" i="26"/>
  <c r="AK39" i="26"/>
  <c r="AK36" i="26"/>
  <c r="AK33" i="26"/>
  <c r="AK30" i="26"/>
  <c r="AK37" i="26"/>
  <c r="AK27" i="26"/>
  <c r="AK25" i="26"/>
  <c r="AK14" i="26"/>
  <c r="AK31" i="26"/>
  <c r="AK16" i="26"/>
  <c r="AI20" i="26"/>
  <c r="AJ20" i="26" s="1"/>
  <c r="AI39" i="26"/>
  <c r="AJ39" i="26" s="1"/>
  <c r="AK28" i="26"/>
  <c r="AI25" i="26"/>
  <c r="AJ25" i="26" s="1"/>
  <c r="AI28" i="26"/>
  <c r="AJ28" i="26" s="1"/>
  <c r="AI34" i="26"/>
  <c r="AJ34" i="26" s="1"/>
  <c r="AK18" i="26"/>
  <c r="AI17" i="26"/>
  <c r="AJ17" i="26" s="1"/>
  <c r="AK19" i="26"/>
  <c r="AK24" i="26"/>
  <c r="AI23" i="26"/>
  <c r="AJ23" i="26" s="1"/>
  <c r="AK35" i="26"/>
  <c r="AK32" i="26"/>
  <c r="AK29" i="26"/>
  <c r="AK40" i="26"/>
  <c r="AI38" i="26"/>
  <c r="AJ38" i="26" s="1"/>
  <c r="AK26" i="26"/>
  <c r="AK15" i="26"/>
  <c r="AI13" i="26"/>
  <c r="AJ13" i="26" s="1"/>
  <c r="AI41" i="26"/>
  <c r="AJ41" i="26" s="1"/>
  <c r="AK21" i="26"/>
  <c r="AI22" i="26"/>
  <c r="AJ22" i="26" s="1"/>
  <c r="AI31" i="26"/>
  <c r="AJ31" i="26" s="1"/>
  <c r="AI37" i="26"/>
  <c r="AJ37" i="26" s="1"/>
  <c r="AI14" i="26"/>
  <c r="AJ14" i="26" s="1"/>
  <c r="AI30" i="26"/>
  <c r="AJ30" i="26" s="1"/>
  <c r="AI36" i="26"/>
  <c r="AJ36" i="26" s="1"/>
  <c r="AI18" i="26"/>
  <c r="AJ18" i="26" s="1"/>
  <c r="AK17" i="26"/>
  <c r="AI19" i="26"/>
  <c r="AJ19" i="26" s="1"/>
  <c r="AI24" i="26"/>
  <c r="AJ24" i="26" s="1"/>
  <c r="AK23" i="26"/>
  <c r="AI35" i="26"/>
  <c r="AJ35" i="26" s="1"/>
  <c r="AI32" i="26"/>
  <c r="AJ32" i="26" s="1"/>
  <c r="AI29" i="26"/>
  <c r="AJ29" i="26" s="1"/>
  <c r="AI40" i="26"/>
  <c r="AJ40" i="26" s="1"/>
  <c r="AK38" i="26"/>
  <c r="AI26" i="26"/>
  <c r="AJ26" i="26" s="1"/>
  <c r="AI15" i="26"/>
  <c r="AJ15" i="26" s="1"/>
  <c r="AK34" i="26"/>
  <c r="AI27" i="26"/>
  <c r="AJ27" i="26" s="1"/>
  <c r="AK11" i="26"/>
  <c r="AI12" i="26"/>
  <c r="AJ12" i="26" s="1"/>
  <c r="AK12" i="26"/>
  <c r="AI10" i="26"/>
  <c r="AJ10" i="26" s="1"/>
  <c r="AK10" i="26"/>
  <c r="AI11" i="26"/>
  <c r="AJ11" i="26" s="1"/>
  <c r="D10" i="10"/>
  <c r="AI42" i="26"/>
  <c r="AJ42" i="26" s="1"/>
  <c r="AK42" i="26"/>
  <c r="F10" i="10"/>
  <c r="O56" i="26"/>
  <c r="AI56" i="26"/>
  <c r="AK56" i="26"/>
  <c r="AJ56" i="26"/>
  <c r="AS56" i="26"/>
  <c r="AF56"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Alejandro Ruiz Alonso</author>
    <author>Martin Jonathan Puerto Chaparro (OAP)</author>
    <author>Martin Jonathan Puerto Chaparro</author>
    <author>Admon</author>
    <author>Microsoft Office User</author>
  </authors>
  <commentList>
    <comment ref="E7" authorId="0" shapeId="0" xr:uid="{00000000-0006-0000-0000-000005000000}">
      <text>
        <r>
          <rPr>
            <b/>
            <sz val="9"/>
            <color rgb="FF000000"/>
            <rFont val="Tahoma"/>
            <family val="2"/>
          </rPr>
          <t>Luis Alejandro Ruiz Alonso:</t>
        </r>
        <r>
          <rPr>
            <sz val="9"/>
            <color rgb="FF000000"/>
            <rFont val="Tahoma"/>
            <family val="2"/>
          </rPr>
          <t xml:space="preserve">
</t>
        </r>
        <r>
          <rPr>
            <sz val="9"/>
            <color rgb="FF000000"/>
            <rFont val="Tahoma"/>
            <family val="2"/>
          </rPr>
          <t xml:space="preserve">Solo aplica para Riesgos de Seguridad de la Información (Digital) </t>
        </r>
      </text>
    </comment>
    <comment ref="F7" authorId="1" shapeId="0" xr:uid="{00000000-0006-0000-0000-000006000000}">
      <text>
        <r>
          <rPr>
            <sz val="9"/>
            <color rgb="FF000000"/>
            <rFont val="Tahoma"/>
            <family val="2"/>
          </rPr>
          <t xml:space="preserve">L. Alejandro Ruiz Alonso:
</t>
        </r>
        <r>
          <rPr>
            <sz val="9"/>
            <color rgb="FF000000"/>
            <rFont val="Tahoma"/>
            <family val="2"/>
          </rPr>
          <t>Solo aplica para Riesgos de Seguridad de la Información (Digital) , y se asocia con la tipificación de los activos de informacióN que se realice en la Agencia.</t>
        </r>
      </text>
    </comment>
    <comment ref="L7" authorId="2" shapeId="0" xr:uid="{00000000-0006-0000-0000-000007000000}">
      <text>
        <r>
          <rPr>
            <b/>
            <sz val="10"/>
            <color rgb="FF000000"/>
            <rFont val="Tahoma"/>
            <family val="2"/>
          </rPr>
          <t>Frecuencia</t>
        </r>
        <r>
          <rPr>
            <sz val="10"/>
            <color rgb="FF000000"/>
            <rFont val="Tahoma"/>
            <family val="2"/>
          </rPr>
          <t xml:space="preserve">
</t>
        </r>
        <r>
          <rPr>
            <b/>
            <sz val="10"/>
            <color rgb="FF000000"/>
            <rFont val="Tahoma"/>
            <family val="2"/>
          </rPr>
          <t xml:space="preserve">1. </t>
        </r>
        <r>
          <rPr>
            <sz val="10"/>
            <color rgb="FF000000"/>
            <rFont val="Tahoma"/>
            <family val="2"/>
          </rPr>
          <t xml:space="preserve">El evento puede ocurrir solo en circunstancias excepcionales, No se ha presentado en los últimos 5 años.
</t>
        </r>
        <r>
          <rPr>
            <b/>
            <sz val="10"/>
            <color rgb="FF000000"/>
            <rFont val="Tahoma"/>
            <family val="2"/>
          </rPr>
          <t xml:space="preserve">2. </t>
        </r>
        <r>
          <rPr>
            <sz val="10"/>
            <color rgb="FF000000"/>
            <rFont val="Tahoma"/>
            <family val="2"/>
          </rPr>
          <t xml:space="preserve">El evento puede ocurrir en algún momento, Al menos de 1 vez en los últimos 5 años. 
</t>
        </r>
        <r>
          <rPr>
            <b/>
            <sz val="10"/>
            <color rgb="FF000000"/>
            <rFont val="Tahoma"/>
            <family val="2"/>
          </rPr>
          <t xml:space="preserve">3. </t>
        </r>
        <r>
          <rPr>
            <sz val="10"/>
            <color rgb="FF000000"/>
            <rFont val="Tahoma"/>
            <family val="2"/>
          </rPr>
          <t xml:space="preserve">El evento podría ocurrir en algún momento, Al menos de 1 vez en los últimos 2 años.
</t>
        </r>
        <r>
          <rPr>
            <b/>
            <sz val="10"/>
            <color rgb="FF000000"/>
            <rFont val="Tahoma"/>
            <family val="2"/>
          </rPr>
          <t xml:space="preserve">4. </t>
        </r>
        <r>
          <rPr>
            <sz val="10"/>
            <color rgb="FF000000"/>
            <rFont val="Tahoma"/>
            <family val="2"/>
          </rPr>
          <t xml:space="preserve">El evento probablemente ocurrirá en la mayoría de las circunstancias, Al menos de 1 vez en el último año.
</t>
        </r>
        <r>
          <rPr>
            <b/>
            <sz val="10"/>
            <color rgb="FF000000"/>
            <rFont val="Tahoma"/>
            <family val="2"/>
          </rPr>
          <t xml:space="preserve">5. </t>
        </r>
        <r>
          <rPr>
            <sz val="10"/>
            <color rgb="FF000000"/>
            <rFont val="Tahoma"/>
            <family val="2"/>
          </rPr>
          <t>Se espera que el evento ocurra en la mayoría de las circunstancias, más de 1 vez al año</t>
        </r>
      </text>
    </comment>
    <comment ref="M7" authorId="2" shapeId="0" xr:uid="{00000000-0006-0000-0000-000008000000}">
      <text>
        <r>
          <rPr>
            <b/>
            <sz val="11"/>
            <color rgb="FF000000"/>
            <rFont val="Calibri"/>
            <family val="2"/>
          </rPr>
          <t xml:space="preserve">1. Raro </t>
        </r>
        <r>
          <rPr>
            <sz val="11"/>
            <color rgb="FF000000"/>
            <rFont val="Calibri"/>
            <family val="2"/>
          </rPr>
          <t xml:space="preserve">
</t>
        </r>
        <r>
          <rPr>
            <b/>
            <sz val="11"/>
            <color rgb="FF000000"/>
            <rFont val="Calibri"/>
            <family val="2"/>
          </rPr>
          <t>2. Improbable</t>
        </r>
        <r>
          <rPr>
            <sz val="11"/>
            <color rgb="FF000000"/>
            <rFont val="Calibri"/>
            <family val="2"/>
          </rPr>
          <t xml:space="preserve"> . 
</t>
        </r>
        <r>
          <rPr>
            <b/>
            <sz val="11"/>
            <color rgb="FF000000"/>
            <rFont val="Calibri"/>
            <family val="2"/>
          </rPr>
          <t>3. Posible</t>
        </r>
        <r>
          <rPr>
            <sz val="11"/>
            <color rgb="FF000000"/>
            <rFont val="Calibri"/>
            <family val="2"/>
          </rPr>
          <t xml:space="preserve"> 
</t>
        </r>
        <r>
          <rPr>
            <b/>
            <sz val="11"/>
            <color rgb="FF000000"/>
            <rFont val="Calibri"/>
            <family val="2"/>
          </rPr>
          <t>4. Probable</t>
        </r>
        <r>
          <rPr>
            <sz val="11"/>
            <color rgb="FF000000"/>
            <rFont val="Calibri"/>
            <family val="2"/>
          </rPr>
          <t xml:space="preserve"> 
</t>
        </r>
        <r>
          <rPr>
            <b/>
            <sz val="11"/>
            <color rgb="FF000000"/>
            <rFont val="Calibri"/>
            <family val="2"/>
          </rPr>
          <t>5. Casi Seguro</t>
        </r>
        <r>
          <rPr>
            <sz val="11"/>
            <color rgb="FF000000"/>
            <rFont val="Calibri"/>
            <family val="2"/>
          </rPr>
          <t xml:space="preserve">
</t>
        </r>
        <r>
          <rPr>
            <sz val="11"/>
            <color rgb="FF000000"/>
            <rFont val="Calibri"/>
            <family val="2"/>
          </rPr>
          <t xml:space="preserve">
</t>
        </r>
      </text>
    </comment>
    <comment ref="N7" authorId="3" shapeId="0" xr:uid="{00000000-0006-0000-0000-000009000000}">
      <text>
        <r>
          <rPr>
            <b/>
            <sz val="10"/>
            <color rgb="FF000000"/>
            <rFont val="Calibri"/>
            <family val="2"/>
          </rPr>
          <t xml:space="preserve">1. INSIGNIFICANTE 
</t>
        </r>
        <r>
          <rPr>
            <b/>
            <sz val="10"/>
            <color rgb="FF000000"/>
            <rFont val="Calibri"/>
            <family val="2"/>
          </rPr>
          <t xml:space="preserve">2. MENOR 
</t>
        </r>
        <r>
          <rPr>
            <b/>
            <sz val="11"/>
            <color rgb="FF000000"/>
            <rFont val="Calibri"/>
            <family val="2"/>
          </rPr>
          <t xml:space="preserve">3. MODERADO  
</t>
        </r>
        <r>
          <rPr>
            <b/>
            <sz val="11"/>
            <color rgb="FF000000"/>
            <rFont val="Calibri"/>
            <family val="2"/>
          </rPr>
          <t xml:space="preserve">4. MAYOR 
</t>
        </r>
        <r>
          <rPr>
            <b/>
            <sz val="11"/>
            <color rgb="FF000000"/>
            <rFont val="Calibri"/>
            <family val="2"/>
          </rPr>
          <t>5. CATASTRÓFICO</t>
        </r>
      </text>
    </comment>
    <comment ref="AQ7" authorId="2" shapeId="0" xr:uid="{00000000-0006-0000-0000-00000B000000}">
      <text>
        <r>
          <rPr>
            <b/>
            <sz val="11"/>
            <color rgb="FF000000"/>
            <rFont val="Calibri"/>
            <family val="2"/>
          </rPr>
          <t xml:space="preserve">1. Raro </t>
        </r>
        <r>
          <rPr>
            <sz val="11"/>
            <color rgb="FF000000"/>
            <rFont val="Calibri"/>
            <family val="2"/>
          </rPr>
          <t xml:space="preserve">
</t>
        </r>
        <r>
          <rPr>
            <b/>
            <sz val="11"/>
            <color rgb="FF000000"/>
            <rFont val="Calibri"/>
            <family val="2"/>
          </rPr>
          <t>2. Improbable</t>
        </r>
        <r>
          <rPr>
            <sz val="11"/>
            <color rgb="FF000000"/>
            <rFont val="Calibri"/>
            <family val="2"/>
          </rPr>
          <t xml:space="preserve"> . 
</t>
        </r>
        <r>
          <rPr>
            <b/>
            <sz val="11"/>
            <color rgb="FF000000"/>
            <rFont val="Calibri"/>
            <family val="2"/>
          </rPr>
          <t>3. Posible</t>
        </r>
        <r>
          <rPr>
            <sz val="11"/>
            <color rgb="FF000000"/>
            <rFont val="Calibri"/>
            <family val="2"/>
          </rPr>
          <t xml:space="preserve"> 
</t>
        </r>
        <r>
          <rPr>
            <b/>
            <sz val="11"/>
            <color rgb="FF000000"/>
            <rFont val="Calibri"/>
            <family val="2"/>
          </rPr>
          <t>4. Probable</t>
        </r>
        <r>
          <rPr>
            <sz val="11"/>
            <color rgb="FF000000"/>
            <rFont val="Calibri"/>
            <family val="2"/>
          </rPr>
          <t xml:space="preserve"> 
</t>
        </r>
        <r>
          <rPr>
            <b/>
            <sz val="11"/>
            <color rgb="FF000000"/>
            <rFont val="Calibri"/>
            <family val="2"/>
          </rPr>
          <t>5. Casi Seguro</t>
        </r>
        <r>
          <rPr>
            <sz val="11"/>
            <color rgb="FF000000"/>
            <rFont val="Calibri"/>
            <family val="2"/>
          </rPr>
          <t xml:space="preserve">
</t>
        </r>
        <r>
          <rPr>
            <sz val="11"/>
            <color rgb="FF000000"/>
            <rFont val="Calibri"/>
            <family val="2"/>
          </rPr>
          <t xml:space="preserve">
</t>
        </r>
      </text>
    </comment>
    <comment ref="AR7" authorId="3" shapeId="0" xr:uid="{00000000-0006-0000-0000-00000C000000}">
      <text>
        <r>
          <rPr>
            <b/>
            <sz val="10"/>
            <color rgb="FF000000"/>
            <rFont val="Calibri"/>
            <family val="2"/>
          </rPr>
          <t xml:space="preserve">1. INSIGNIFICANTE 
</t>
        </r>
        <r>
          <rPr>
            <b/>
            <sz val="10"/>
            <color rgb="FF000000"/>
            <rFont val="Calibri"/>
            <family val="2"/>
          </rPr>
          <t xml:space="preserve">2. MENOR 
</t>
        </r>
        <r>
          <rPr>
            <b/>
            <sz val="11"/>
            <color rgb="FF000000"/>
            <rFont val="Calibri"/>
            <family val="2"/>
          </rPr>
          <t xml:space="preserve">3. MODERADO  
</t>
        </r>
        <r>
          <rPr>
            <b/>
            <sz val="11"/>
            <color rgb="FF000000"/>
            <rFont val="Calibri"/>
            <family val="2"/>
          </rPr>
          <t xml:space="preserve">4. MAYOR 
</t>
        </r>
        <r>
          <rPr>
            <b/>
            <sz val="11"/>
            <color rgb="FF000000"/>
            <rFont val="Calibri"/>
            <family val="2"/>
          </rPr>
          <t>5. CATASTRÓFICO</t>
        </r>
      </text>
    </comment>
    <comment ref="AZ10" authorId="4" shapeId="0" xr:uid="{10D37252-5FA7-894B-BCF3-7137C88B0C67}">
      <text>
        <r>
          <rPr>
            <b/>
            <sz val="10"/>
            <color rgb="FF000000"/>
            <rFont val="Tahoma"/>
            <family val="2"/>
          </rPr>
          <t>Microsoft Office User:</t>
        </r>
        <r>
          <rPr>
            <sz val="10"/>
            <color rgb="FF000000"/>
            <rFont val="Tahoma"/>
            <family val="2"/>
          </rPr>
          <t xml:space="preserve">
</t>
        </r>
        <r>
          <rPr>
            <sz val="10"/>
            <color rgb="FF000000"/>
            <rFont val="Tahoma"/>
            <family val="2"/>
          </rPr>
          <t xml:space="preserve">Definir con Alejandro
</t>
        </r>
      </text>
    </comment>
    <comment ref="AZ13" authorId="4" shapeId="0" xr:uid="{75B0EA07-E75C-B54B-9E35-A0A85E72E6A1}">
      <text>
        <r>
          <rPr>
            <b/>
            <sz val="10"/>
            <color rgb="FF000000"/>
            <rFont val="Tahoma"/>
            <family val="2"/>
          </rPr>
          <t>Microsoft Office User:</t>
        </r>
        <r>
          <rPr>
            <sz val="10"/>
            <color rgb="FF000000"/>
            <rFont val="Tahoma"/>
            <family val="2"/>
          </rPr>
          <t xml:space="preserve">
</t>
        </r>
        <r>
          <rPr>
            <sz val="10"/>
            <color rgb="FF000000"/>
            <rFont val="Tahoma"/>
            <family val="2"/>
          </rPr>
          <t xml:space="preserve">Definir con Alejandro
</t>
        </r>
      </text>
    </comment>
    <comment ref="AZ16" authorId="4" shapeId="0" xr:uid="{6325B3E0-E396-E34A-BCA2-E631659D42EC}">
      <text>
        <r>
          <rPr>
            <b/>
            <sz val="10"/>
            <color rgb="FF000000"/>
            <rFont val="Tahoma"/>
            <family val="2"/>
          </rPr>
          <t>Microsoft Office User:</t>
        </r>
        <r>
          <rPr>
            <sz val="10"/>
            <color rgb="FF000000"/>
            <rFont val="Tahoma"/>
            <family val="2"/>
          </rPr>
          <t xml:space="preserve">
</t>
        </r>
        <r>
          <rPr>
            <sz val="10"/>
            <color rgb="FF000000"/>
            <rFont val="Tahoma"/>
            <family val="2"/>
          </rPr>
          <t xml:space="preserve">Definir con Alejandro
</t>
        </r>
      </text>
    </comment>
    <comment ref="AZ19" authorId="4" shapeId="0" xr:uid="{5D14E9BA-252A-E345-8F24-F86161382E01}">
      <text>
        <r>
          <rPr>
            <b/>
            <sz val="10"/>
            <color rgb="FF000000"/>
            <rFont val="Tahoma"/>
            <family val="2"/>
          </rPr>
          <t>Microsoft Office User:</t>
        </r>
        <r>
          <rPr>
            <sz val="10"/>
            <color rgb="FF000000"/>
            <rFont val="Tahoma"/>
            <family val="2"/>
          </rPr>
          <t xml:space="preserve">
</t>
        </r>
        <r>
          <rPr>
            <sz val="10"/>
            <color rgb="FF000000"/>
            <rFont val="Tahoma"/>
            <family val="2"/>
          </rPr>
          <t xml:space="preserve">Definir con Alejandro
</t>
        </r>
      </text>
    </comment>
    <comment ref="AZ22" authorId="4" shapeId="0" xr:uid="{953E000C-DCEF-3B48-92C1-E7B228C4119D}">
      <text>
        <r>
          <rPr>
            <b/>
            <sz val="10"/>
            <color rgb="FF000000"/>
            <rFont val="Tahoma"/>
            <family val="2"/>
          </rPr>
          <t>Microsoft Office User:</t>
        </r>
        <r>
          <rPr>
            <sz val="10"/>
            <color rgb="FF000000"/>
            <rFont val="Tahoma"/>
            <family val="2"/>
          </rPr>
          <t xml:space="preserve">
</t>
        </r>
        <r>
          <rPr>
            <sz val="10"/>
            <color rgb="FF000000"/>
            <rFont val="Tahoma"/>
            <family val="2"/>
          </rPr>
          <t xml:space="preserve">Definir con Alejandro
</t>
        </r>
      </text>
    </comment>
    <comment ref="AZ25" authorId="4" shapeId="0" xr:uid="{1F2847FB-A73E-C04C-93B4-07BC77835CE1}">
      <text>
        <r>
          <rPr>
            <b/>
            <sz val="10"/>
            <color rgb="FF000000"/>
            <rFont val="Tahoma"/>
            <family val="2"/>
          </rPr>
          <t>Microsoft Office User:</t>
        </r>
        <r>
          <rPr>
            <sz val="10"/>
            <color rgb="FF000000"/>
            <rFont val="Tahoma"/>
            <family val="2"/>
          </rPr>
          <t xml:space="preserve">
</t>
        </r>
        <r>
          <rPr>
            <sz val="10"/>
            <color rgb="FF000000"/>
            <rFont val="Tahoma"/>
            <family val="2"/>
          </rPr>
          <t xml:space="preserve">Definir con Alejandro
</t>
        </r>
      </text>
    </comment>
    <comment ref="AZ28" authorId="4" shapeId="0" xr:uid="{B8898FE0-CDC5-4A41-9BBF-B23ACC178137}">
      <text>
        <r>
          <rPr>
            <b/>
            <sz val="10"/>
            <color rgb="FF000000"/>
            <rFont val="Tahoma"/>
            <family val="2"/>
          </rPr>
          <t>Microsoft Office User:</t>
        </r>
        <r>
          <rPr>
            <sz val="10"/>
            <color rgb="FF000000"/>
            <rFont val="Tahoma"/>
            <family val="2"/>
          </rPr>
          <t xml:space="preserve">
</t>
        </r>
        <r>
          <rPr>
            <sz val="10"/>
            <color rgb="FF000000"/>
            <rFont val="Tahoma"/>
            <family val="2"/>
          </rPr>
          <t xml:space="preserve">Definir con Alejandro
</t>
        </r>
      </text>
    </comment>
    <comment ref="AZ31" authorId="4" shapeId="0" xr:uid="{0A2E3C0A-1CAA-8D40-9F6C-000F01DCB5F4}">
      <text>
        <r>
          <rPr>
            <b/>
            <sz val="10"/>
            <color rgb="FF000000"/>
            <rFont val="Tahoma"/>
            <family val="2"/>
          </rPr>
          <t>Microsoft Office User:</t>
        </r>
        <r>
          <rPr>
            <sz val="10"/>
            <color rgb="FF000000"/>
            <rFont val="Tahoma"/>
            <family val="2"/>
          </rPr>
          <t xml:space="preserve">
</t>
        </r>
        <r>
          <rPr>
            <sz val="10"/>
            <color rgb="FF000000"/>
            <rFont val="Tahoma"/>
            <family val="2"/>
          </rPr>
          <t xml:space="preserve">Definir con Alejandro
</t>
        </r>
      </text>
    </comment>
    <comment ref="AZ34" authorId="4" shapeId="0" xr:uid="{5959A367-87EE-7149-91E0-E8C8474ECC1C}">
      <text>
        <r>
          <rPr>
            <b/>
            <sz val="10"/>
            <color rgb="FF000000"/>
            <rFont val="Tahoma"/>
            <family val="2"/>
          </rPr>
          <t>Microsoft Office User:</t>
        </r>
        <r>
          <rPr>
            <sz val="10"/>
            <color rgb="FF000000"/>
            <rFont val="Tahoma"/>
            <family val="2"/>
          </rPr>
          <t xml:space="preserve">
</t>
        </r>
        <r>
          <rPr>
            <sz val="10"/>
            <color rgb="FF000000"/>
            <rFont val="Tahoma"/>
            <family val="2"/>
          </rPr>
          <t xml:space="preserve">Definir con Alejandro
</t>
        </r>
      </text>
    </comment>
    <comment ref="AZ37" authorId="4" shapeId="0" xr:uid="{53DF7D85-7E12-5C4B-BA0D-93319A3F9151}">
      <text>
        <r>
          <rPr>
            <b/>
            <sz val="10"/>
            <color rgb="FF000000"/>
            <rFont val="Tahoma"/>
            <family val="2"/>
          </rPr>
          <t>Microsoft Office User:</t>
        </r>
        <r>
          <rPr>
            <sz val="10"/>
            <color rgb="FF000000"/>
            <rFont val="Tahoma"/>
            <family val="2"/>
          </rPr>
          <t xml:space="preserve">
</t>
        </r>
        <r>
          <rPr>
            <sz val="10"/>
            <color rgb="FF000000"/>
            <rFont val="Tahoma"/>
            <family val="2"/>
          </rPr>
          <t xml:space="preserve">Definir con Alejandro
</t>
        </r>
      </text>
    </comment>
    <comment ref="J58" authorId="4" shapeId="0" xr:uid="{827C23DD-DCE5-8641-ADB1-9563A94B48D3}">
      <text>
        <r>
          <rPr>
            <b/>
            <sz val="10"/>
            <color rgb="FF000000"/>
            <rFont val="Tahoma"/>
            <family val="2"/>
          </rPr>
          <t xml:space="preserve">Preguntar a Proveedor del Sistema de Nómina
</t>
        </r>
        <r>
          <rPr>
            <b/>
            <sz val="10"/>
            <color rgb="FF000000"/>
            <rFont val="Tahoma"/>
            <family val="2"/>
          </rPr>
          <t xml:space="preserve">
</t>
        </r>
        <r>
          <rPr>
            <b/>
            <sz val="10"/>
            <color rgb="FF000000"/>
            <rFont val="Tahoma"/>
            <family val="2"/>
          </rPr>
          <t xml:space="preserve">Revisar en los términos de contratación con Numa
</t>
        </r>
        <r>
          <rPr>
            <sz val="10"/>
            <color rgb="FF000000"/>
            <rFont val="Tahoma"/>
            <family val="2"/>
          </rPr>
          <t xml:space="preserve">
</t>
        </r>
      </text>
    </comment>
  </commentList>
</comments>
</file>

<file path=xl/sharedStrings.xml><?xml version="1.0" encoding="utf-8"?>
<sst xmlns="http://schemas.openxmlformats.org/spreadsheetml/2006/main" count="5556" uniqueCount="996">
  <si>
    <t>Matriz de Riesgos/Contexto del proceso</t>
  </si>
  <si>
    <t xml:space="preserve">
AGENCIA NACIONAL DIGITAL
CONTEXTO DEL PROCESO
</t>
  </si>
  <si>
    <t>PROCESO:</t>
  </si>
  <si>
    <t>FECHA DE REALIZACIÓN:</t>
  </si>
  <si>
    <t>LÍDER DEL PROCESO:</t>
  </si>
  <si>
    <t xml:space="preserve">TIPO DE PROCESO: </t>
  </si>
  <si>
    <t>CONTEXTO DE PROCESO</t>
  </si>
  <si>
    <t>No</t>
  </si>
  <si>
    <t>FACTORES DE PROCESO</t>
  </si>
  <si>
    <t>DEBILIDADES</t>
  </si>
  <si>
    <t>FORTALEZAS</t>
  </si>
  <si>
    <t>Activos de seguridad digital del proceso</t>
  </si>
  <si>
    <t>CONTEXTO INTERNO</t>
  </si>
  <si>
    <t>FACTORES INTERNOS</t>
  </si>
  <si>
    <t>Personal</t>
  </si>
  <si>
    <t>CONTEXTO EXTERNO</t>
  </si>
  <si>
    <t>FACTORES EXTERNOS</t>
  </si>
  <si>
    <t>OPORTUNIDADES</t>
  </si>
  <si>
    <t>AMENAZAS</t>
  </si>
  <si>
    <t>Económicos y financieros</t>
  </si>
  <si>
    <t>IDENTIFICACIÓN DEL RIESGO</t>
  </si>
  <si>
    <t>RIESGO INHERENTE</t>
  </si>
  <si>
    <t xml:space="preserve">
DISEÑO DEL CONTROL
</t>
  </si>
  <si>
    <t>VALORACIÓN DE CONTROLES</t>
  </si>
  <si>
    <t>RIESGO RESIDUAL</t>
  </si>
  <si>
    <t>PLAN DE TRATAMIENTO DE RIESGOS</t>
  </si>
  <si>
    <t>ANÁLISIS Y ASOCIACIÓN CON ACTIVOS DE INFORMACIÓN PARA RIESGOS DE SEGURIDAD DE LA INFORMACIÓN  E IDENTIFICACIÓN DE CAUSAS PARA RIESGOS DE GESTIÓN Y CORRUPCIÓN</t>
  </si>
  <si>
    <t>ANÁLISIS DEL RIESGO</t>
  </si>
  <si>
    <t>EVALUACIÓN DE RIESGOS</t>
  </si>
  <si>
    <t>1. Responsable</t>
  </si>
  <si>
    <t>2. Periodicidad</t>
  </si>
  <si>
    <t>3. Proposito</t>
  </si>
  <si>
    <t>4. Como se realiza el control</t>
  </si>
  <si>
    <t>5. Que pasa con las observaciones y desviaciones</t>
  </si>
  <si>
    <t>6. Evidencia de la ejecucion del control</t>
  </si>
  <si>
    <t>1. EVALUACIÓN DEL DISEÑO DEL CONTROL</t>
  </si>
  <si>
    <t xml:space="preserve">2. EVALUACIÓN DE LA EJECUCIÓN DEL CONTROL </t>
  </si>
  <si>
    <t xml:space="preserve">3. SOLIDEZ INDIVIDUAL DE CADA CONTROL </t>
  </si>
  <si>
    <t>SE DEBE ESTABLECER ACCIONES PARA FORTALECER EL CONTROL</t>
  </si>
  <si>
    <t>4. CALIFICACIÓN DE LA SOLIDEZ DEL CONJUNTO DE CONTROLES</t>
  </si>
  <si>
    <t>Desplazamientos de la probabilidad</t>
  </si>
  <si>
    <t xml:space="preserve">Desplazamientos de la
 probabilidaden el Impacto </t>
  </si>
  <si>
    <t>NIVEL DEL RIESGO DESPUES DE CONTROLES</t>
  </si>
  <si>
    <t xml:space="preserve">
ACCIONES ORIENTADAS A FORTALECER EL CONTROL</t>
  </si>
  <si>
    <t>PROCESOS / PROYECTOS ASOCIADOS</t>
  </si>
  <si>
    <t xml:space="preserve">RIESGO </t>
  </si>
  <si>
    <t>DESCRIPCIÓN DEL RIESGO</t>
  </si>
  <si>
    <t>TIPOLOGÍA DEL RIESGO</t>
  </si>
  <si>
    <t>TIPO ACTIVO
(Seguridad de la Información /Digital)</t>
  </si>
  <si>
    <t>ACTIVO</t>
  </si>
  <si>
    <t>DESCRIPCIÓN</t>
  </si>
  <si>
    <t>AMENAZA
(Seguridad de la Información /Digital)</t>
  </si>
  <si>
    <t>CAUSAS / VULNERABILIDADES (Seguridad de la Información /Digital)</t>
  </si>
  <si>
    <t>CONSECUENCIAS</t>
  </si>
  <si>
    <t>FRECUENCIA</t>
  </si>
  <si>
    <t>PROBABILIDAD</t>
  </si>
  <si>
    <t>IMPACTO</t>
  </si>
  <si>
    <t>ZONA DE IMPACTO
(RIESGO INHERENTE)</t>
  </si>
  <si>
    <t>TIPO DE CONTROL EXISTENTE</t>
  </si>
  <si>
    <t>NIVEL DE APLICACIÓN</t>
  </si>
  <si>
    <t>DESCRIBA EL CONTROL EXISTENTE</t>
  </si>
  <si>
    <t>3. Propósito</t>
  </si>
  <si>
    <t>6. Evidencia de la ejecución del control</t>
  </si>
  <si>
    <t>1.1 Existe un responsable asignado a la ejecución del control?</t>
  </si>
  <si>
    <t>1.2 El responsable tiene la autoridad y adecuada segregación de funciones en la ejecución del control?</t>
  </si>
  <si>
    <t>2. La oportunidad en que se ejecuta el control ayuda aprevenir la mitigación del riesgo o a detectar la materialización del riesgo de manera oportuna?</t>
  </si>
  <si>
    <t>3. Las actividades que se desarrollan en el control realmente buscan por si sola prevenir o detectar las causas que pueden dar origen al riesgo?</t>
  </si>
  <si>
    <t>4. La fuente de información que se utiliza en el desarrollo del control es información confiable que permita mitigar el riesgo?</t>
  </si>
  <si>
    <t>5. Las observaciones, desviaciones o diferencias como resultados de la ejecución del control son investigadas y resultas de manera oportuna?</t>
  </si>
  <si>
    <t>6. Se deja evidencia o rastro de la ejecución del control que permita a cualquier tercero llegar a la misma conclusión?</t>
  </si>
  <si>
    <t>CALIFICACIÓN</t>
  </si>
  <si>
    <t>• FUERTE (96 a 100)
• MODERADO (86 a 95)
• DÉBIL (0 y 85)</t>
  </si>
  <si>
    <r>
      <rPr>
        <b/>
        <sz val="11"/>
        <rFont val="Arial"/>
        <family val="2"/>
      </rPr>
      <t>• Fuerte:</t>
    </r>
    <r>
      <rPr>
        <sz val="11"/>
        <rFont val="Arial"/>
        <family val="2"/>
      </rPr>
      <t xml:space="preserve"> El control se ejecuta de manera consistente por par
</t>
    </r>
    <r>
      <rPr>
        <b/>
        <sz val="11"/>
        <rFont val="Arial"/>
        <family val="2"/>
      </rPr>
      <t>• Moderado:</t>
    </r>
    <r>
      <rPr>
        <sz val="11"/>
        <rFont val="Arial"/>
        <family val="2"/>
      </rPr>
      <t xml:space="preserve"> El control se ejecuta algunas veces por parte del re
</t>
    </r>
    <r>
      <rPr>
        <b/>
        <sz val="11"/>
        <rFont val="Arial"/>
        <family val="2"/>
      </rPr>
      <t>• Débil:</t>
    </r>
    <r>
      <rPr>
        <sz val="11"/>
        <rFont val="Arial"/>
        <family val="2"/>
      </rPr>
      <t xml:space="preserve"> El control no se ejecuta por parte del responsable.</t>
    </r>
  </si>
  <si>
    <t>• FUERTE: 100
• MODERADO: 50
• DÉBIL: 0</t>
  </si>
  <si>
    <t>SÍ / NO</t>
  </si>
  <si>
    <r>
      <t xml:space="preserve">• FUERTE: </t>
    </r>
    <r>
      <rPr>
        <sz val="11"/>
        <rFont val="Arial"/>
        <family val="2"/>
      </rPr>
      <t>El promedio de la solidez individual (3) de cada control al sumarlos y ponderarlos es igual a 100.</t>
    </r>
    <r>
      <rPr>
        <b/>
        <sz val="11"/>
        <rFont val="Arial"/>
        <family val="2"/>
      </rPr>
      <t xml:space="preserve">
• MODERADO: </t>
    </r>
    <r>
      <rPr>
        <sz val="11"/>
        <rFont val="Arial"/>
        <family val="2"/>
      </rPr>
      <t>El promedio de la solidez individual (3)  de cada control al sumarlos y ponderarlos está entre 50 y 99</t>
    </r>
    <r>
      <rPr>
        <b/>
        <sz val="11"/>
        <rFont val="Arial"/>
        <family val="2"/>
      </rPr>
      <t xml:space="preserve">
• DÉBIL: </t>
    </r>
    <r>
      <rPr>
        <sz val="11"/>
        <rFont val="Arial"/>
        <family val="2"/>
      </rPr>
      <t>El promedio de la solidez individual (3) de cada control al sumarlos y ponderarlos es  menor a 50.</t>
    </r>
  </si>
  <si>
    <t>Los controles ayudan a disminuir la probabilidad</t>
  </si>
  <si>
    <t>No COLUMNAS EN LA MATRIZ DE RIESGO QUE SE DESPLAZA EN EL EJE DE LA PROBABILIDAD</t>
  </si>
  <si>
    <t xml:space="preserve">Los controles ayudan a disminuir el Impacto </t>
  </si>
  <si>
    <t>ZONA DE IMPACTO
(RIESGO RESIDUAL)</t>
  </si>
  <si>
    <t>OPCIONES DE MANEJO</t>
  </si>
  <si>
    <t>Acción a desarrollar</t>
  </si>
  <si>
    <t>Evidencia</t>
  </si>
  <si>
    <t>responsable</t>
  </si>
  <si>
    <t>Fecha Inicio</t>
  </si>
  <si>
    <t>Fecha Final</t>
  </si>
  <si>
    <t>indicador</t>
  </si>
  <si>
    <t>Gestión de Grupos de Interés</t>
  </si>
  <si>
    <t>Riesgo_Seguridad_Digital</t>
  </si>
  <si>
    <t>Confidencialidad</t>
  </si>
  <si>
    <t>Información</t>
  </si>
  <si>
    <t>2. Menor</t>
  </si>
  <si>
    <t>FUERTE</t>
  </si>
  <si>
    <t>Comunicación Estratégica</t>
  </si>
  <si>
    <t xml:space="preserve">La información podría ser modificada o alterada sin autorización.
Se puede dar por alteración o cambios de la información (digital o electrónica) generada, recolectada, procesada o almacenada.
</t>
  </si>
  <si>
    <t>Integridad</t>
  </si>
  <si>
    <t>Disponibilidad</t>
  </si>
  <si>
    <t>5. Catastrófico</t>
  </si>
  <si>
    <t>DÉBIL</t>
  </si>
  <si>
    <t>Gestión del Talento Humano</t>
  </si>
  <si>
    <t>La información no se encuentra disponible en el momento que se necesita para cumplir la operación o funciones propias en la Agencia.</t>
  </si>
  <si>
    <t>Direccionamiento Estratégico</t>
  </si>
  <si>
    <t>Las operaciones realizadas con la información no pueden rastrearse o no presenta claramente quién y qué se ha realizado con la misma.</t>
  </si>
  <si>
    <t>Gestión de Proyectos de Ciencia, Tecnología e Innovación Aplicada</t>
  </si>
  <si>
    <t>1.  Insignificante</t>
  </si>
  <si>
    <t>RIESGOS - VULNERABILIDADES - AMENAZAS</t>
  </si>
  <si>
    <t>Riesgos</t>
  </si>
  <si>
    <t>Tipos</t>
  </si>
  <si>
    <t>Vulnerabilidades</t>
  </si>
  <si>
    <t>Amenazas</t>
  </si>
  <si>
    <t>Hardware</t>
  </si>
  <si>
    <t>Mantenimiento insuficiente/instalación fallida de los medios de almacenamiento</t>
  </si>
  <si>
    <t>Incumplimiento en el mantenimiento del sistema de información</t>
  </si>
  <si>
    <t>Ausencia de esquemas de reemplazo periódico</t>
  </si>
  <si>
    <t>Falla en los dispositivos o equipos</t>
  </si>
  <si>
    <t>Susceptibilidad a la humedad, el polvo y la suciedad</t>
  </si>
  <si>
    <t>Polvo, corrosión, congelamiento</t>
  </si>
  <si>
    <t>Sensibilidad a la radiación electromagnética</t>
  </si>
  <si>
    <t>Radiación electromagnética</t>
  </si>
  <si>
    <t>Ausencia de un eficiente control de cambios en la configuración</t>
  </si>
  <si>
    <t>Error en el uso</t>
  </si>
  <si>
    <t>Susceptibilidad a la variaciones de voltaje</t>
  </si>
  <si>
    <t>Pérdida del suministro de energía</t>
  </si>
  <si>
    <t>Susceptibilidad a las variaciones de temperatura</t>
  </si>
  <si>
    <t>Fenómenos metereológicos</t>
  </si>
  <si>
    <t>Pérdida de equipos y/o de información contenida en los mismos</t>
  </si>
  <si>
    <t>Almacenamiento sin protección</t>
  </si>
  <si>
    <t>Hurto de medios o documentos</t>
  </si>
  <si>
    <t>Falta de cuidado en la disposición final</t>
  </si>
  <si>
    <t>Fuga o acceso de información por personal no autorizado</t>
  </si>
  <si>
    <t>Copia no controlada</t>
  </si>
  <si>
    <t>Fallas o deficiencia del software</t>
  </si>
  <si>
    <t>Software</t>
  </si>
  <si>
    <t>Ausencia o insuficiencia de pruebas de software</t>
  </si>
  <si>
    <t>Abuso de los derechos</t>
  </si>
  <si>
    <t>Defectos bien conocidos en el software</t>
  </si>
  <si>
    <t>Ausencia de terminación de la sesión cuando se abandona la estación de trabajo</t>
  </si>
  <si>
    <t>Disposición o reutilización de los medios de almacenamiento sin borrado adecuado</t>
  </si>
  <si>
    <t>Pérdida en la trazabilidad de las operaciones realizadas</t>
  </si>
  <si>
    <t>Ausencia de pistas de audotoría</t>
  </si>
  <si>
    <t>Elevación de privilegios y acceso no autorizado a la información</t>
  </si>
  <si>
    <t>Asignación errada de los derechos de acceso</t>
  </si>
  <si>
    <t>Información imprecisa o inexacta en las operaciones</t>
  </si>
  <si>
    <t>Software ampliamente distribuido</t>
  </si>
  <si>
    <t>Corrupción de datos</t>
  </si>
  <si>
    <t>En términos de tiempo utilización de datos errados en los programas de aplicación</t>
  </si>
  <si>
    <t>Interfaz de usuario compleja</t>
  </si>
  <si>
    <t>Ausencia de documentación</t>
  </si>
  <si>
    <t xml:space="preserve">Configuración incorrecta de parámetros </t>
  </si>
  <si>
    <t>Fechas incorrectas</t>
  </si>
  <si>
    <t>Ausencia de mecanismo de identificación y autenticación, como la autenticación de usuario</t>
  </si>
  <si>
    <t>Falsificación de derechos</t>
  </si>
  <si>
    <t>Tablas de contraseñas sin protección</t>
  </si>
  <si>
    <t>Gestión deficiente de las contraseñas</t>
  </si>
  <si>
    <t>Sanciones legales o económicas</t>
  </si>
  <si>
    <t>Habilitación de servicios innecesarios</t>
  </si>
  <si>
    <t>Procesamiento ilegal de datos</t>
  </si>
  <si>
    <t>Software nuevo o inmaduro</t>
  </si>
  <si>
    <t>Mal funcionamiento del software</t>
  </si>
  <si>
    <t>Especificaciones incompletas o no claras para los desarrolladores</t>
  </si>
  <si>
    <t>Ausencia de control de cambios eficaz</t>
  </si>
  <si>
    <t>Descarga y uso no controlados de software</t>
  </si>
  <si>
    <t>Manipulación con software</t>
  </si>
  <si>
    <t>Ausencia de copias de respaldo</t>
  </si>
  <si>
    <t>fuga o acceso de información por personal no autorizado</t>
  </si>
  <si>
    <t>Ausencia de protección física de la edificación, puertas y ventanas</t>
  </si>
  <si>
    <t>Falla en la producción de informes de gestión</t>
  </si>
  <si>
    <t>Uso no autorizado del equipo</t>
  </si>
  <si>
    <t>Ausencia de pruebas de envío o recepción de mensajes</t>
  </si>
  <si>
    <t>Negociación de acciones</t>
  </si>
  <si>
    <t>Líneas de comunicación sin protección</t>
  </si>
  <si>
    <t>Escucha encubierta</t>
  </si>
  <si>
    <t>Tráfico sensible sin protección</t>
  </si>
  <si>
    <t>Conexión deficiente de los cables</t>
  </si>
  <si>
    <t>Falla del equipo de telecomunicaciones</t>
  </si>
  <si>
    <t>Punto único de falla</t>
  </si>
  <si>
    <t>Ausencia de identificación y autenticación de emisor y receptor</t>
  </si>
  <si>
    <t>Arquitectura insegura de la red</t>
  </si>
  <si>
    <t>Espionaje remoto</t>
  </si>
  <si>
    <t>Transferencia de contraseñas en claro</t>
  </si>
  <si>
    <t>Gestión inadecuada de la red (Tolrancia a fallas en el enrutamiento)</t>
  </si>
  <si>
    <t>Saturación del sistema de información</t>
  </si>
  <si>
    <t>Conexiones de red pública sin protección</t>
  </si>
  <si>
    <t>Ausencia del personal</t>
  </si>
  <si>
    <t>Incumplimiento en la disciplina del personal</t>
  </si>
  <si>
    <t>Procedimientos inadecuados de contratación</t>
  </si>
  <si>
    <t>Destrucción de equipos o medios</t>
  </si>
  <si>
    <t>Entrenamiento insuficiente en seguridad</t>
  </si>
  <si>
    <t>Uso incorrecto de software y hardware</t>
  </si>
  <si>
    <t>Falla de conciencia acerca de la seguridad</t>
  </si>
  <si>
    <t>Ausencia de mecanismos de monitoreo</t>
  </si>
  <si>
    <t>Trabajo o supervisado del personal externo o de limpieza</t>
  </si>
  <si>
    <t>Ausencia de políticas para el uso correcto de los medios de telecomunicaciones y mensajería</t>
  </si>
  <si>
    <t>Uso inadecuado o descuidado del control de acceso físico a las edificaciones y los recintos</t>
  </si>
  <si>
    <t>Destrucción de equipo o medios</t>
  </si>
  <si>
    <t>Ubicación en un área susceptible de inundación</t>
  </si>
  <si>
    <t>Inundación</t>
  </si>
  <si>
    <t>Red energética Inestable</t>
  </si>
  <si>
    <t>Hurto de equipo</t>
  </si>
  <si>
    <t>Ausencia de proceso formal para la revisión (supervisión) de los derechos de acceso</t>
  </si>
  <si>
    <t>Ausencia o insuficiencia de disposiciones (con respecto a la seguridad) en los contratos con los clientes y/o terceras partes</t>
  </si>
  <si>
    <t>Ausencia de procedimiento de monitoreo de los recursos de procesamiento de información</t>
  </si>
  <si>
    <t>Ausencia de auditorías (supervisiones) regulares</t>
  </si>
  <si>
    <t>Ausencia de procedimientos de identificación y valoración de riesgos</t>
  </si>
  <si>
    <t>Ausencia de reportes de fallas en los registros de administradores y operadores</t>
  </si>
  <si>
    <t>Respuesta inadecuada de mantenimiento de servicio</t>
  </si>
  <si>
    <t>Ausencia de acuerdos de nivel de servicio, o insuficiencia en los mismos</t>
  </si>
  <si>
    <t>Ausencia de procedimiento de control de cambios</t>
  </si>
  <si>
    <t>Ausencia de procedimiento formal para el control de la documentación del SGSI</t>
  </si>
  <si>
    <t>Ausencia de procedimiento formal para la supervisión del registro del SGSI</t>
  </si>
  <si>
    <t>Ausencia de procedimiento formal para la autorización de la información disponible al público</t>
  </si>
  <si>
    <t>Datos provenientes de fuentes no confiables</t>
  </si>
  <si>
    <t>Ausencia de asignación adecuada de responsabilidades en la seguridad de la información</t>
  </si>
  <si>
    <t>Negación de acciones</t>
  </si>
  <si>
    <t xml:space="preserve">Ausencia de planes de continuidad </t>
  </si>
  <si>
    <t>Falla del equipo</t>
  </si>
  <si>
    <t>Ausencia de políticas sobre el uso del correo electrónico</t>
  </si>
  <si>
    <t>Ausencia de procedimientos para la introducción del software en los sistemas operativos</t>
  </si>
  <si>
    <t>Ausencia de registros en las bitácoras (logs) de administrador operario</t>
  </si>
  <si>
    <t>Ausencia de procedimientos para el manejo de información clasificada</t>
  </si>
  <si>
    <t>Ausencia de responsabilidades en la seguridad de la información en la descripción de los cargos</t>
  </si>
  <si>
    <t xml:space="preserve">Ausencia de procesos disciplinarios definidos en el caso de incidentes de seguridad de la información </t>
  </si>
  <si>
    <t>Ausencia de política formal sobre la utilización de computadores portátiles</t>
  </si>
  <si>
    <t>Ausencia de control de los activos que se encuentra fuera de las instalaciones</t>
  </si>
  <si>
    <t>Ausencia o insuficiencia de política sobre limpieza de escritorio y de pantalla</t>
  </si>
  <si>
    <t xml:space="preserve">Ausencia de autorización de los recursos de procesamiento de la información </t>
  </si>
  <si>
    <t>Ausencia de mecanismos de monitoreo establecidos para las brechas en la seguridad</t>
  </si>
  <si>
    <t>Ausencia de revisiones regulares por parte de la gerencia</t>
  </si>
  <si>
    <t>Ausencia de procedimientos para la presentación de informes sobre las debilidades en la seguridad</t>
  </si>
  <si>
    <t>Ausencia de procedimientos del cumplimeinto de las disposiciones con los derechos intelectuales</t>
  </si>
  <si>
    <t>Uso de software falso o copiado</t>
  </si>
  <si>
    <t>TIPOS DE AMENAZAS</t>
  </si>
  <si>
    <t>Tipo</t>
  </si>
  <si>
    <t>Daño físico</t>
  </si>
  <si>
    <t>Fuego</t>
  </si>
  <si>
    <t>Daño por agua</t>
  </si>
  <si>
    <t>Contaminación</t>
  </si>
  <si>
    <t>Accidente importante</t>
  </si>
  <si>
    <t>Destrucción del equipo o los medios</t>
  </si>
  <si>
    <t>Eventos naturales</t>
  </si>
  <si>
    <t>Fenómenos climáticos</t>
  </si>
  <si>
    <t>Fenómenos sísmicos</t>
  </si>
  <si>
    <t>Fenómenos volcánicos</t>
  </si>
  <si>
    <t>Fenómentos metereológicos</t>
  </si>
  <si>
    <t>Pérdida de los servicios esenciales</t>
  </si>
  <si>
    <t>Falla en el sistema de suministro de agua o de aire acondicionado</t>
  </si>
  <si>
    <t>Pérdida de suministro de energía</t>
  </si>
  <si>
    <t>Falla en el equipo de telecomunicaciones</t>
  </si>
  <si>
    <t>Perturbación debida a la radiación</t>
  </si>
  <si>
    <t>Radiación térmica</t>
  </si>
  <si>
    <t>Impulsos electromagnéticos</t>
  </si>
  <si>
    <t>Compromiso de la información</t>
  </si>
  <si>
    <t>Interceptación de señales de interferencia comprometedoras</t>
  </si>
  <si>
    <t>Recuperación de medios reciclados o desechados</t>
  </si>
  <si>
    <t>Divulgación</t>
  </si>
  <si>
    <t>Manipulación con hardware</t>
  </si>
  <si>
    <t>Detección de la posición</t>
  </si>
  <si>
    <t>Fallas técnicas</t>
  </si>
  <si>
    <t>Mal funcionamiento del equipo</t>
  </si>
  <si>
    <t>Acciones no autorizadas</t>
  </si>
  <si>
    <t>Copia fraudulenta del software</t>
  </si>
  <si>
    <t>Uso de Software falso o copiado</t>
  </si>
  <si>
    <t>Corrupcción de los datos</t>
  </si>
  <si>
    <t>Procesarmiento ilegal de los datos</t>
  </si>
  <si>
    <t>Compromiso de la funciones</t>
  </si>
  <si>
    <t>Abuso de derechos</t>
  </si>
  <si>
    <t>Negacion de acciones</t>
  </si>
  <si>
    <t>Incumplimiento en la disponibilidad del personal</t>
  </si>
  <si>
    <t>FUENTES DE AMENAZAS</t>
  </si>
  <si>
    <t>Fuente de amenaza</t>
  </si>
  <si>
    <t>Motivación</t>
  </si>
  <si>
    <t>Acciones amenazantes</t>
  </si>
  <si>
    <t>Pirata informático</t>
  </si>
  <si>
    <t>Reto</t>
  </si>
  <si>
    <t>Piratería
Ingeniería social
Instrusión, acceso forzados al sistema
Acceso no autorizado al sistema</t>
  </si>
  <si>
    <t>Ego</t>
  </si>
  <si>
    <t>Rebelión</t>
  </si>
  <si>
    <t>Estatus</t>
  </si>
  <si>
    <t>Dinero</t>
  </si>
  <si>
    <t>Criminal de la computación</t>
  </si>
  <si>
    <t>Destrucción de información</t>
  </si>
  <si>
    <t>Crimen por computador (Ej. Espionaje cibernético)
Acto fraudulento (Ej. Repetición, personificacion, interceptación)
Soborno de la información
Suplantación de identidad
Intrucción en el sistema</t>
  </si>
  <si>
    <t>Divulgación ilegal de información</t>
  </si>
  <si>
    <t>Ganancia monetaria</t>
  </si>
  <si>
    <t>Alteración no autorizada de los datos</t>
  </si>
  <si>
    <t>Terrorismo</t>
  </si>
  <si>
    <t xml:space="preserve">Chantaje </t>
  </si>
  <si>
    <t>Bomba/terrorismo
Guerra de la información (warfare)
Ataques contra el sistema  (Ej. Negación distribuida del servicio)
Penetración en el sistema
Manipulación del sistema</t>
  </si>
  <si>
    <t>Destrucción</t>
  </si>
  <si>
    <t>Explotación</t>
  </si>
  <si>
    <t>Venganza</t>
  </si>
  <si>
    <t>Ganancia política</t>
  </si>
  <si>
    <t>Cubrimiento de medios de comunicación</t>
  </si>
  <si>
    <t>Ventaja competitiva</t>
  </si>
  <si>
    <t>Ventaja de defensa
Ventaja Política
Explotación económica
Hurto de información
Instrusión en la privacidad personal
Ingeniería social
Penetración en el sistema
Acceso no autorizado al sistema (acceso a información clasificada, de propiedad y/o relacionada con la tecnología)</t>
  </si>
  <si>
    <t>Espionaje económico</t>
  </si>
  <si>
    <t>Intrusos (empleados con entremiento deficiente, descontentos, malintencionados, negligentes, deshonestos o despedidos)</t>
  </si>
  <si>
    <t>Curiosidad</t>
  </si>
  <si>
    <t xml:space="preserve">Asalto a un empleado
Chantage
Observar información reservada
Uso inadecuado del computador
Fraude y hurto
Soborno de información
Ingreso de datos falsos o corruptos
Interceptación
Código malicioso do (Ej. Virus, bomba lógica, troyano)
Venta de infromación personal
Errores en el sistema (busgs)
Instrucción al sistema
Sabotaje del sistema
Acceso no autorizado al sistema
</t>
  </si>
  <si>
    <t>Inteligencia</t>
  </si>
  <si>
    <t>Errores y omisiones no intencionales, por ejemplo, error en el ingreso de los datos, error de programación.</t>
  </si>
  <si>
    <t>Formato para determinar el Impacto</t>
  </si>
  <si>
    <t>NOMBRE DEL RIESGO DE CORRUPCION</t>
  </si>
  <si>
    <t>Afectación sobre la plataforma tecnologica en beneficio propio, de un tercero,  a  cambio de una retribución economica y/o beneficio particular.</t>
  </si>
  <si>
    <t xml:space="preserve">Si el riesgo de corrupción se materializa podría: </t>
  </si>
  <si>
    <t xml:space="preserve">Respuesta </t>
  </si>
  <si>
    <t>(SI/NO)</t>
  </si>
  <si>
    <t xml:space="preserve">1 ¿Afectar al grupo de funcionarios del proceso? </t>
  </si>
  <si>
    <t>NO</t>
  </si>
  <si>
    <t xml:space="preserve">2 ¿Afectar el cumplimiento de metas y objetivos de la dependencia? </t>
  </si>
  <si>
    <t xml:space="preserve">3 ¿Afectar el cumplimiento de misión de la Entidad? </t>
  </si>
  <si>
    <t>4 ¿Afectar el cumplimiento de la misión del sector al que pertenece la Entidad?</t>
  </si>
  <si>
    <t>5 ¿Generar pérdida de confianza de la Entidad, afectando su reputación?</t>
  </si>
  <si>
    <t xml:space="preserve">6 ¿Generar pérdida de recursos económicos? </t>
  </si>
  <si>
    <t xml:space="preserve">7 ¿Afectar la generación de los productos o la prestación de servicios? </t>
  </si>
  <si>
    <t xml:space="preserve">8 ¿Dar lugar al detrimento de calidad de vida de la comunidad por la pérdida del bien o servicios o los recursos públicos? </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</si>
  <si>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</si>
  <si>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</si>
  <si>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</si>
  <si>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</si>
  <si>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</si>
  <si>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 xml:space="preserve">14 ¿Dar lugar a procesos Penales? </t>
  </si>
  <si>
    <t xml:space="preserve">15 ¿Generar pérdida de credibilidad del sector? </t>
  </si>
  <si>
    <t xml:space="preserve">16 ¿Ocasionar lesiones físicas o pérdida de vidas humanas? </t>
  </si>
  <si>
    <t xml:space="preserve">17 ¿Afectar la imagen regional? </t>
  </si>
  <si>
    <t xml:space="preserve">18 ¿Afectar la imagen nacional? </t>
  </si>
  <si>
    <t>19. ¿Generar daño ambiental?</t>
  </si>
  <si>
    <t>Total preguntas afirmativas:</t>
  </si>
  <si>
    <t>Total preguntas negativas:</t>
  </si>
  <si>
    <t>Impacto</t>
  </si>
  <si>
    <r>
      <t xml:space="preserve">Responder afirmativamente de UNO a CINCO pregunta(s) genera un impacto </t>
    </r>
    <r>
      <rPr>
        <b/>
        <sz val="11"/>
        <color indexed="8"/>
        <rFont val="Calibri"/>
        <family val="2"/>
      </rPr>
      <t>Moderado.</t>
    </r>
  </si>
  <si>
    <r>
      <t>Responder afirmativamente de SEIS a ONCE preguntas genera un impacto</t>
    </r>
    <r>
      <rPr>
        <b/>
        <sz val="11"/>
        <color indexed="8"/>
        <rFont val="Calibri"/>
        <family val="2"/>
      </rPr>
      <t xml:space="preserve"> Mayor.</t>
    </r>
  </si>
  <si>
    <r>
      <t xml:space="preserve">Responder afirmativamente de DOCE a DIECINUEVE preguntas genera un impacto </t>
    </r>
    <r>
      <rPr>
        <b/>
        <sz val="11"/>
        <color indexed="8"/>
        <rFont val="Calibri"/>
        <family val="2"/>
      </rPr>
      <t>Catastrófico.</t>
    </r>
  </si>
  <si>
    <r>
      <rPr>
        <b/>
        <sz val="11"/>
        <color theme="1"/>
        <rFont val="Calibri"/>
        <family val="2"/>
        <scheme val="minor"/>
      </rPr>
      <t xml:space="preserve">MODERADO </t>
    </r>
    <r>
      <rPr>
        <sz val="11"/>
        <color theme="1"/>
        <rFont val="Calibri"/>
        <family val="2"/>
        <scheme val="minor"/>
      </rPr>
      <t>Genera medianas consecuencias sobre la entidad</t>
    </r>
  </si>
  <si>
    <r>
      <rPr>
        <b/>
        <sz val="11"/>
        <color theme="1"/>
        <rFont val="Calibri"/>
        <family val="2"/>
        <scheme val="minor"/>
      </rPr>
      <t>MAYOR</t>
    </r>
    <r>
      <rPr>
        <sz val="11"/>
        <color theme="1"/>
        <rFont val="Calibri"/>
        <family val="2"/>
        <scheme val="minor"/>
      </rPr>
      <t xml:space="preserve"> Genera altas consecuencias sobre la entidad.</t>
    </r>
  </si>
  <si>
    <r>
      <rPr>
        <b/>
        <sz val="11"/>
        <color theme="1"/>
        <rFont val="Calibri"/>
        <family val="2"/>
        <scheme val="minor"/>
      </rPr>
      <t xml:space="preserve">CATASTRÓFICO </t>
    </r>
    <r>
      <rPr>
        <sz val="11"/>
        <color theme="1"/>
        <rFont val="Calibri"/>
        <family val="2"/>
        <scheme val="minor"/>
      </rPr>
      <t xml:space="preserve">  Genera consecuencias desastrosas para la entidad</t>
    </r>
  </si>
  <si>
    <t>Contexto_Externo</t>
  </si>
  <si>
    <t>Contexto_Interno</t>
  </si>
  <si>
    <t>Contexto_Proceso</t>
  </si>
  <si>
    <t>TIPOLOGÍA</t>
  </si>
  <si>
    <t>TIPO_CONTROL</t>
  </si>
  <si>
    <t>APLICACIÓN</t>
  </si>
  <si>
    <t xml:space="preserve">EJECUCIÓN </t>
  </si>
  <si>
    <t>Análisis y evaluación de los controles para la mitigación de los riesgos</t>
  </si>
  <si>
    <t>Posibles desplazamientos de la probabilidad y del impacto de los riesgos.</t>
  </si>
  <si>
    <t>Políticos</t>
  </si>
  <si>
    <t>Financieros</t>
  </si>
  <si>
    <t>Diseño del proceso</t>
  </si>
  <si>
    <t>Riesgo_Estratégico</t>
  </si>
  <si>
    <t>5. Se espera que el evento ocurra en la mayoría de las circunstancias
Orientador (Más de 1 vez al año)</t>
  </si>
  <si>
    <t>5. Casi seguro</t>
  </si>
  <si>
    <t>PREVENTIVOS</t>
  </si>
  <si>
    <t>AND</t>
  </si>
  <si>
    <t>PESO DEL DISEÑO DE CADA CONTROL</t>
  </si>
  <si>
    <t>PESO DE LA EJECUCIÓN  DE CADA CONTROL</t>
  </si>
  <si>
    <t>Concatenar</t>
  </si>
  <si>
    <t>SOLIDEZ INDIVIDUAL DE CADA CONTROL 
FUERTE:100
MODERADO:50
DÉBIL:0</t>
  </si>
  <si>
    <t>DEBE ESTABLECER ACCIONES PARA FORTALECER EL CONTROL
SÍ / NO</t>
  </si>
  <si>
    <t>SOLIDEZ DEL CONJUNTO DE LOS CONTROLES</t>
  </si>
  <si>
    <t>CONTROLES AYUDAN A DISMINUIR LA PROBABILIDAD</t>
  </si>
  <si>
    <t>CONTROLES AYUDAN A DISMINUIR impacto</t>
  </si>
  <si>
    <t>ACCIONES FRENTE AL RIESGO</t>
  </si>
  <si>
    <t>CID</t>
  </si>
  <si>
    <t>Activos de Información</t>
  </si>
  <si>
    <t>PROCESO</t>
  </si>
  <si>
    <t>No.</t>
  </si>
  <si>
    <t>Procesos AND</t>
  </si>
  <si>
    <t>Interacciones con otros procesos</t>
  </si>
  <si>
    <t>Riesgo_Gerencial</t>
  </si>
  <si>
    <t>4. El evento probablemente ocurrirá en la mayoría de las circunstancias
Orientador (Al menos de 1 vez en el último año)</t>
  </si>
  <si>
    <t>4. Probable</t>
  </si>
  <si>
    <t>CORRECTIVOS</t>
  </si>
  <si>
    <t>ENTIDAD</t>
  </si>
  <si>
    <t>MODERADO</t>
  </si>
  <si>
    <t>Directamente</t>
  </si>
  <si>
    <t>No Disminuye</t>
  </si>
  <si>
    <t>Indirectamente</t>
  </si>
  <si>
    <t>ACEPTAR EL RIESGO</t>
  </si>
  <si>
    <t>Sociales y culturales</t>
  </si>
  <si>
    <t>Procesos</t>
  </si>
  <si>
    <t>Transversalidad</t>
  </si>
  <si>
    <t>Riesgo_Operativo</t>
  </si>
  <si>
    <t>3. El evento podría ocurrir en algún momento
Orientador (Al menos de 1 vez en los últimos 2 años)</t>
  </si>
  <si>
    <t>3. Posible</t>
  </si>
  <si>
    <t>Si</t>
  </si>
  <si>
    <t>REDUCIR EL RIESGO</t>
  </si>
  <si>
    <t>Seguimiento, medición, Evaluación y Control</t>
  </si>
  <si>
    <t>Articulación de Servicios Ciudadanos Digitales</t>
  </si>
  <si>
    <t xml:space="preserve">Tecnológicos </t>
  </si>
  <si>
    <t>Tecnología</t>
  </si>
  <si>
    <t>Procedimientos asociados</t>
  </si>
  <si>
    <t>Riesgo_Financiero</t>
  </si>
  <si>
    <t>2. El evento puede ocurrir en algún momento
Orientador
(Al menos de 1 vez en los últimos 5 años)</t>
  </si>
  <si>
    <t>2. Improbable</t>
  </si>
  <si>
    <t>BAJA PROBABILIDAD</t>
  </si>
  <si>
    <t>BAJA IMPACTO</t>
  </si>
  <si>
    <t>EVITAR EL RIESGO</t>
  </si>
  <si>
    <t>Gestion de TI</t>
  </si>
  <si>
    <t>Prestación de Servicios Ciudadanos Digitales</t>
  </si>
  <si>
    <t xml:space="preserve">Ambientales </t>
  </si>
  <si>
    <t>Estratégicos</t>
  </si>
  <si>
    <t>Responsables del proceso</t>
  </si>
  <si>
    <t>Riesgo_de_Tecnologico</t>
  </si>
  <si>
    <t>1. El evento puede ocurrir solo en circunstancias excepcionales.
Orientador (No se ha presentado en los últimos 5 años)</t>
  </si>
  <si>
    <t>1. Rara vez</t>
  </si>
  <si>
    <t>FUERTEdirectamente</t>
  </si>
  <si>
    <t>COMPARTIR EL RIESGO</t>
  </si>
  <si>
    <t>Confidencialidad e Integridad</t>
  </si>
  <si>
    <t>Infraestructura Física</t>
  </si>
  <si>
    <t>Legales y reglamentarios</t>
  </si>
  <si>
    <t>Comunicación interna</t>
  </si>
  <si>
    <t>Comunicación entre los procesos</t>
  </si>
  <si>
    <t xml:space="preserve">Riesgo_de_Cumplimiento </t>
  </si>
  <si>
    <t>MODERADOdirectamente</t>
  </si>
  <si>
    <t>FUERTEindirectamente</t>
  </si>
  <si>
    <t>Confidencialidad y Disponibilidad</t>
  </si>
  <si>
    <t>Organizacional</t>
  </si>
  <si>
    <t xml:space="preserve">Articulación de servicios Ciudadanos Digitales </t>
  </si>
  <si>
    <t>Riesgo_de_Imagen_o_Reputacional</t>
  </si>
  <si>
    <t>Integridad y Disponibilidad</t>
  </si>
  <si>
    <t>Recurso Humano</t>
  </si>
  <si>
    <t xml:space="preserve">Gestión de proyectos de Ciencia, Tecnología, e Innovación aplicada </t>
  </si>
  <si>
    <t>Gestión de TI</t>
  </si>
  <si>
    <t>Riesgo_Legal</t>
  </si>
  <si>
    <t>Confidencialidad, Integridad y Disponibilidad</t>
  </si>
  <si>
    <t xml:space="preserve">Gestión Jurídica </t>
  </si>
  <si>
    <t>Gestión Jurídica</t>
  </si>
  <si>
    <t>CORRUPCIÓN</t>
  </si>
  <si>
    <t>Riesgo_de_Corrupción</t>
  </si>
  <si>
    <t>3. Moderado</t>
  </si>
  <si>
    <t>Gestión Contractual</t>
  </si>
  <si>
    <t>Gestión Financiera</t>
  </si>
  <si>
    <t>SI</t>
  </si>
  <si>
    <t>4. Mayor</t>
  </si>
  <si>
    <t>Gestión Documental</t>
  </si>
  <si>
    <t xml:space="preserve">Gestión de Grupos de Interes </t>
  </si>
  <si>
    <t>Gestión Administrativa</t>
  </si>
  <si>
    <t xml:space="preserve">Gestión Financiera </t>
  </si>
  <si>
    <t>Gestión de Talento Humano</t>
  </si>
  <si>
    <t>Gestión de Conocimiento</t>
  </si>
  <si>
    <t>Gestión del Conocimiento</t>
  </si>
  <si>
    <t xml:space="preserve">Tipo de Proceso </t>
  </si>
  <si>
    <t>Estratégico</t>
  </si>
  <si>
    <t>Misional</t>
  </si>
  <si>
    <t xml:space="preserve">Apoyo </t>
  </si>
  <si>
    <t>INSIGNIFICANTE</t>
  </si>
  <si>
    <t>MENOR</t>
  </si>
  <si>
    <t xml:space="preserve">MODERADO </t>
  </si>
  <si>
    <t>MAYOR</t>
  </si>
  <si>
    <t>CATASTRÓFICO</t>
  </si>
  <si>
    <t>Extrema</t>
  </si>
  <si>
    <t>Raro</t>
  </si>
  <si>
    <t>(1) ZONA DE RIESGO BAJA
Asumir el riesgo</t>
  </si>
  <si>
    <t>(2) ZONA DE RIESGO BAJA
Asumir el riesgo</t>
  </si>
  <si>
    <t>(3) ZONA DE RIESGO MODERADA
Asumir o Reducir el Riesgo</t>
  </si>
  <si>
    <t>(4) ZONA DE RIESGO ALTA
Reducir, Evitar, Compartir o Transferir el Riesgo</t>
  </si>
  <si>
    <t>(5) ZONA DE RIESGO ALTA
Reducir, Evitar, Compartir o Transferir el Riesgo</t>
  </si>
  <si>
    <t>Alta</t>
  </si>
  <si>
    <t>(3) ZONA DE RIESGO  CB BAJA
Eliminar o reducir con los controles</t>
  </si>
  <si>
    <t>(4) ZONA DE RIESGO  CB BAJA
Eliminar o reducir con los controles</t>
  </si>
  <si>
    <t>(5) ZONA DE RIESGO  CM MODERADA
Eliminar o llevarlo a Zona de Riesgo Baja</t>
  </si>
  <si>
    <t>Improbable</t>
  </si>
  <si>
    <t>(4) ZONA DE RIESGO BAJA
Asumir el riesgo</t>
  </si>
  <si>
    <t>(6) ZONA DE RIESGO MODERADA
Asumir o Reducir el Riesgo</t>
  </si>
  <si>
    <t>(8) ZONA DE RIESGO ALTA
Reducir, Evitar, Compartir o Transferir el Riesgo</t>
  </si>
  <si>
    <t>(10) ZONA DE RIESGO EXTREMA
Reducir, Evitar, Compartir o Transferir el Riesgo</t>
  </si>
  <si>
    <t>(6) ZONA DE RIESGO  CB BAJA
Eliminar o reducir con los controles</t>
  </si>
  <si>
    <t>(8) ZONA DE RIESGO  CM MODERADA
Eliminar o llevarlo a Zona de Riesgo Baja</t>
  </si>
  <si>
    <t>(10) ZONA DE RIESGO CA ALTA
Eliminar o llevarlo a Zona de Riesgo Baja</t>
  </si>
  <si>
    <t>Posible</t>
  </si>
  <si>
    <t>(3) ZONA DE RIESGO BAJA
Asumir el riesgo</t>
  </si>
  <si>
    <t>(9) ZONA DE RIESGO ALTA
Reducir, Evitar, Compartir o Transferir el Riesgo</t>
  </si>
  <si>
    <t>(12) ZONA DE RIESGO EXTREMA
Reducir, Evitar, Compartir o Transferir el Riesgo</t>
  </si>
  <si>
    <t>(15) ZONA DE RIESGO EXTREMA
Reducir, Evitar, Compartir o Transferir el Riesgo</t>
  </si>
  <si>
    <t>(9) ZONA DE RIESGO  CM MODERADA
Eliminar o llevarlo a Zona de Riesgo Baja</t>
  </si>
  <si>
    <t>(12) ZONA DE RIESGO CA  ALTA
Eliminar o llevarlo a Zona de Riesgo Baja</t>
  </si>
  <si>
    <t>(15) ZONA DE RIESGO CE EXTREMA
Eliminar o llevarlo a Zona de Riesgo Baja
(tratamiento prioritario. Implementar los controles orientados a reducir la
probabilidad o disminuir el impacto, tomar medidas de protección)</t>
  </si>
  <si>
    <t>Probable</t>
  </si>
  <si>
    <t>(4) ZONA DE RIESGO MODERADA
Asumir o Reducir el Riesgo</t>
  </si>
  <si>
    <t>(12) ZONA DE RIESGO ALTA
Reducir, Evitar, Compartir o Transferir el Riesgo</t>
  </si>
  <si>
    <t>(16) ZONA DE RIESGO EXTREMA
Reducir, Evitar, Compartir o Transferir el Riesgo</t>
  </si>
  <si>
    <t>(20) ZONA DE RIESGO EXTREMA
Reducir, Evitar, Compartir o Transferir el Riesgo</t>
  </si>
  <si>
    <t>(12) ZONA DE RIESGO CM MODERADA
Eliminar o llevarlo a Zona de Riesgo Baja</t>
  </si>
  <si>
    <t>(16) ZONA DE RIESGO CA ALTA
Eliminar o llevarlo a Zona de Riesgo Baja</t>
  </si>
  <si>
    <t>(20) ZONA DE RIESGO CE EXTREMA
Eliminar o llevarlo a Zona de Riesgo Baja
(tratamiento prioritario. Implementar los controles orientados a reducir la
probabilidad o disminuir el impacto, tomar medidas de protección)</t>
  </si>
  <si>
    <t>Casi seguro</t>
  </si>
  <si>
    <t>(10) ZONA DE RIESGO ALTA
Reducir, Evitar, Compartir o Transferir el Riesgo</t>
  </si>
  <si>
    <t>(25) ZONA DE RIESGO EXTREMA
Reducir, Evitar, Compartir o Transferir el Riesgo</t>
  </si>
  <si>
    <t>(15) ZONA DE RIESGO CM MODERADA
Eliminar o llevarlo a Zona de Riesgo Baja</t>
  </si>
  <si>
    <t>(20) ZONA DE RIESGO CA ALTA
Eliminar o llevarlo a Zona de Riesgo Baja</t>
  </si>
  <si>
    <t>(25) ZONA DE RIESGO CE EXTREMA
Eliminar o llevarlo a Zona de Riesgo Baja
(tratamiento prioritario. Implementar los controles orientados a reducir la
probabilidad o disminuir el impacto, tomar medidas de protección)</t>
  </si>
  <si>
    <t>Eliminar o reducir con los controles</t>
  </si>
  <si>
    <t>(8) ZONA DE RIESGO MODERADA</t>
  </si>
  <si>
    <t>Eliminar o reducir a zona de Riesgo Baja</t>
  </si>
  <si>
    <t>(10) ZONA DE RIESGO ALTA</t>
  </si>
  <si>
    <t>NIVEL</t>
  </si>
  <si>
    <t>DESCRIPTOR</t>
  </si>
  <si>
    <t>DESCRIPCION</t>
  </si>
  <si>
    <t>(9) ZONA DE RIESGO MODERADA</t>
  </si>
  <si>
    <t>El evento no se ha presentado en los últimos cinco (5) años.</t>
  </si>
  <si>
    <t>Ocurre en circunstancias excepcionales</t>
  </si>
  <si>
    <t>(12) ZONA DE RIESGO ALTA</t>
  </si>
  <si>
    <t>El evento se presentó una vez en los últimos 5 años.</t>
  </si>
  <si>
    <t>Puede ocurrir</t>
  </si>
  <si>
    <t xml:space="preserve">Eliminar o reducir a zona de Riesgo Baja </t>
  </si>
  <si>
    <t>(15) ZONA DE RIESGO EXTREMA</t>
  </si>
  <si>
    <t xml:space="preserve">Posible </t>
  </si>
  <si>
    <t>El evento se presentó una vez en los últimos 2 años.</t>
  </si>
  <si>
    <t xml:space="preserve">Es posible que suceda. </t>
  </si>
  <si>
    <t>El evento se presentó una
vez en el último año.</t>
  </si>
  <si>
    <t xml:space="preserve">Es viable que el evento ocurra en la mayoría de los casos. </t>
  </si>
  <si>
    <t xml:space="preserve">(Tomar las </t>
  </si>
  <si>
    <t>El evento se presentó más de una vez al año.</t>
  </si>
  <si>
    <t>Se espera que el evento ocurra en la mayoría de las circunstancias. Es muy seguro
que se presente.</t>
  </si>
  <si>
    <t>medidas de protección)</t>
  </si>
  <si>
    <t>(12) ZONA DE RIESGO MODERADA</t>
  </si>
  <si>
    <t>(16) ZONA DE RIESGO ALTA</t>
  </si>
  <si>
    <t>(20) ZONA DE RIESGO EXTREMA</t>
  </si>
  <si>
    <t>(15) ZONA DE RIESGO MODERADA</t>
  </si>
  <si>
    <t>(20) ZONA DE RIESGO ALTA</t>
  </si>
  <si>
    <t>(25) ZONA DE RIESGO EXTREMA</t>
  </si>
  <si>
    <t>Asignado</t>
  </si>
  <si>
    <t>No asignado</t>
  </si>
  <si>
    <t>Adecuado</t>
  </si>
  <si>
    <t>Inadecuado</t>
  </si>
  <si>
    <t>Oportuna</t>
  </si>
  <si>
    <t>Inoportuna</t>
  </si>
  <si>
    <t>Prevenir</t>
  </si>
  <si>
    <t>Detectar</t>
  </si>
  <si>
    <t>No es un control</t>
  </si>
  <si>
    <t>Confiable</t>
  </si>
  <si>
    <t>No confiable</t>
  </si>
  <si>
    <t>Se investigan y resuelven oportunamente</t>
  </si>
  <si>
    <t>No se investigan y resuelven oportunamente</t>
  </si>
  <si>
    <t>Completa</t>
  </si>
  <si>
    <t>Incompleta</t>
  </si>
  <si>
    <t>No existe</t>
  </si>
  <si>
    <t>UNIDAD ADMINISTRATIVA ESPECIAL DE GESTIÓN DE RESTITUCIÓN DE TIERRAS DESPOJADAS</t>
  </si>
  <si>
    <t xml:space="preserve">PÁGINA 1 DE 1 </t>
  </si>
  <si>
    <t>PROCESO: MEJORAMIENTO CONTINUO</t>
  </si>
  <si>
    <t>MATRIZ DE AUTOSEGUIMIENTO A MAPAS DE RIESGOS</t>
  </si>
  <si>
    <t>FECHA DE APROBACIÓN DEL AUTOSEGUIMIENTO</t>
  </si>
  <si>
    <t>Convalidacion OAP</t>
  </si>
  <si>
    <t>EVALUACIÓN DE LA EFECTIVIDAD DEL CONTROL (aplica solo para los controles)</t>
  </si>
  <si>
    <t>Fecha:</t>
  </si>
  <si>
    <t>RIESGO</t>
  </si>
  <si>
    <t>TIPO DE RIESGO</t>
  </si>
  <si>
    <t>ELEMENTO A EVALUAR</t>
  </si>
  <si>
    <t>DEPENDENCIA RESPONSABLE</t>
  </si>
  <si>
    <t>Nivel de efectividad de la frecuencia de ejecución del control</t>
  </si>
  <si>
    <t>¿Se cuentan con evidencias de la ejecución o seguimiento del control ?</t>
  </si>
  <si>
    <t>Nivel de madurez del control</t>
  </si>
  <si>
    <t>% del nivel de efectividad</t>
  </si>
  <si>
    <t>REPORTE AUTOSEGUIMIENTO
PERIODO                                        AÑO</t>
  </si>
  <si>
    <r>
      <t xml:space="preserve">REPORTADO POR:
</t>
    </r>
    <r>
      <rPr>
        <b/>
        <sz val="9"/>
        <color indexed="8"/>
        <rFont val="Calibri"/>
        <family val="2"/>
      </rPr>
      <t>(Dependencia y Nombre del Colaborador)</t>
    </r>
  </si>
  <si>
    <t xml:space="preserve">
Revisado Por: 
</t>
  </si>
  <si>
    <t>Valoracion de Controles</t>
  </si>
  <si>
    <t>TIPO DE CONTROL</t>
  </si>
  <si>
    <t>PARÁMETROS</t>
  </si>
  <si>
    <t>CRITERIOS</t>
  </si>
  <si>
    <t xml:space="preserve">Probabilidad </t>
  </si>
  <si>
    <t>Puntaje</t>
  </si>
  <si>
    <t>Herramientas para ejercer el control</t>
  </si>
  <si>
    <t>Posee una herramienta para ejercer el control.</t>
  </si>
  <si>
    <t>Existen manuales, instructivos o procedimientos para el manejo de la herramienta</t>
  </si>
  <si>
    <t>En el tiempo que lleva la herramienta ha demostrado ser efectiva.</t>
  </si>
  <si>
    <t>Seguimiento al control</t>
  </si>
  <si>
    <t>Están definidos los responsables de la ejecución del control y del seguimiento</t>
  </si>
  <si>
    <t>La frecuencia de ejecución del control y seguimiento es adecuada.</t>
  </si>
  <si>
    <t>RANGOS DE CALIFICACIÓN DE LOS CONTROLES</t>
  </si>
  <si>
    <t>CUADRANTES A DISMINUIR EN LA PROBABILIDAD</t>
  </si>
  <si>
    <t>CUADRANTES A DISMINUIR EN EL IMPACTO</t>
  </si>
  <si>
    <t>Entre 0-50</t>
  </si>
  <si>
    <t xml:space="preserve">Mas de 50 y hasta 75 </t>
  </si>
  <si>
    <t>Mas de 75 y hasta 100</t>
  </si>
  <si>
    <t>Ausencia de copias de respaldo o backups de la información</t>
  </si>
  <si>
    <t>Ausencia o deficiencia en los sistemas de autenticación de los aplicativos</t>
  </si>
  <si>
    <t>Falla en los sistemas</t>
  </si>
  <si>
    <t>Fallas humanas</t>
  </si>
  <si>
    <t>Ausencia de validación de autenticación de la información</t>
  </si>
  <si>
    <t>Manejo manual de la información</t>
  </si>
  <si>
    <t>Retraso en la salida de información de los sistemas</t>
  </si>
  <si>
    <t>Retraso en la entrega de información por parte del personal</t>
  </si>
  <si>
    <t>Deficiencia en la autorización de permisos de la información</t>
  </si>
  <si>
    <t>Organizacionales</t>
  </si>
  <si>
    <t>Hardware
(Equipos y Redes de Comunicación)</t>
  </si>
  <si>
    <t>Hurto de información</t>
  </si>
  <si>
    <t>Información sensible sin cifrado</t>
  </si>
  <si>
    <t>Pérdida de información</t>
  </si>
  <si>
    <t>Descripción</t>
  </si>
  <si>
    <t xml:space="preserve">La información no se encuentra disponible por ausencia o falla en los activos de información que hacen parte de los procesos u operaciones.
</t>
  </si>
  <si>
    <t>Las fallas en los equipos tecnológicos o redes de comunicación debido a agentes externos, ambientales, intencionales o no intencionales afectan la disponibilidad de la información para el desarrollo de las funciones y operaciones</t>
  </si>
  <si>
    <t>Las fallas en los sistemas de información, aplicaciones o desarrollos tecnológicos o debido a prácticas inadecuadas del software, actos accidentales, intencionales o no intencionales afectan la disponibilidad de la información para el desarrollo de las funciones y operaciones</t>
  </si>
  <si>
    <t>Acceso indebido a los sistemas y/o información aprovechando las vulnerabilidades tecnológicas, ambientales y del recurso humano.</t>
  </si>
  <si>
    <t>Incumplimiento de legislación aplicable o normatividad interna de la Agencia Nacional Digital.</t>
  </si>
  <si>
    <t>Inconsistencia o fallas en el tratamiento de sanciones sobre los incidentes del software</t>
  </si>
  <si>
    <t>Destrucción de equipos o de medios</t>
  </si>
  <si>
    <t>Extravío o no disponibilidad de equipos o información debido a un inadecuado tratamiento en el almacenamiento, disposición final, custodia o destrucción segura de los mismos.</t>
  </si>
  <si>
    <t>Deficiencias en tratamiento adecuado y seguro de la información</t>
  </si>
  <si>
    <t>Tratamiento inadecuado de la información por desconocimiento de políticas, controles y buenas prácticas de seguridad y privacidad de la información establecidas por la AND por parte del personal.</t>
  </si>
  <si>
    <t>Id Riesgo</t>
  </si>
  <si>
    <t>R1</t>
  </si>
  <si>
    <t>R2</t>
  </si>
  <si>
    <t>R3</t>
  </si>
  <si>
    <t>R4</t>
  </si>
  <si>
    <t>R5</t>
  </si>
  <si>
    <t>R6</t>
  </si>
  <si>
    <t>R7</t>
  </si>
  <si>
    <t>R8</t>
  </si>
  <si>
    <t>R9</t>
  </si>
  <si>
    <t>R10</t>
  </si>
  <si>
    <t>R11</t>
  </si>
  <si>
    <t>R12</t>
  </si>
  <si>
    <t>Listado de Riesgos</t>
  </si>
  <si>
    <t>X</t>
  </si>
  <si>
    <t>R13</t>
  </si>
  <si>
    <t>Las fallas en los sistemas de información, aplicaciones o desarrollos tecnológicos o debido a prácticas inadecuadas del software, actos accidentales, intencionales o no intencionales afectan la disponibilidad de la información para el desarrollo de las funciones y operaciones.</t>
  </si>
  <si>
    <t>La información no se encuentra disponible por ausencia o falla en los activos de información que hacen parte de los procesos u operaciones.</t>
  </si>
  <si>
    <t>La información puede ser accedida por personal no autorizado por posible interceptación de tráfico en las redes, falla en los controles de acceso de los sistemas o instalaciones, o publicación sin autorización de la misma accidental o intencionalmente.</t>
  </si>
  <si>
    <t xml:space="preserve">Indisponibilidad de la Información oportuna o de los sistemas para las operaciones </t>
  </si>
  <si>
    <t>Pérdida de la continuidad de los servicios u operaciones de la entidad</t>
  </si>
  <si>
    <t>Sanciones disciplinarias inadecuadas</t>
  </si>
  <si>
    <t>Incumplimiento de las políticas de seguridad y privacidad de la información que atenten contra la disponibilidad, integridad y confidencialidad de la información</t>
  </si>
  <si>
    <t>Políticas o controles de seguridad y privacidad de la información no aplicados total o parcialmente por desconocimiento o actos intencionales.</t>
  </si>
  <si>
    <t>Desconocimiento o no aplicación de las políticas de seguridad y privacidad de la información</t>
  </si>
  <si>
    <t>Correo corporativo</t>
  </si>
  <si>
    <t>Utilización de un correo corporativo de la AND, para la comunicación interna. agencianacionaldigital@and.gov.co</t>
  </si>
  <si>
    <t>Ausencia de terminación de la sesión de manera automática y/o cuando se abandona la estación de trabajo</t>
  </si>
  <si>
    <t>Abuso de los derechos por personal no autorizado</t>
  </si>
  <si>
    <t>Sanciones legales por incumplimiento a normatividad aplicable a la Agencia</t>
  </si>
  <si>
    <t>Sistemas de autenticación del correo electrónico</t>
  </si>
  <si>
    <t>Permanente</t>
  </si>
  <si>
    <t>Evitar el acceso de personal no autorizado</t>
  </si>
  <si>
    <t>Manual y Automática</t>
  </si>
  <si>
    <t>Ingresos automáticos con usuario y contraseñas recordadas por el sistema.
No cerrar las sesiones.
Cuenta compartida a varios usuarios.
Configuración de la cuenta del correo en varios dispositivos.
No realiza cambios de contraseña periódicamente.</t>
  </si>
  <si>
    <t>Suplantación de identidad para el manejo de correo electrónico con la posibilidad de modificar o publicar la información a nombre de la Agencia Nacional Digital</t>
  </si>
  <si>
    <t>Registros de acceso de usuario al correo solo de un usuario</t>
  </si>
  <si>
    <t>Sanciones legales por incumplimiento a normatividad aplicable a la Agencia, especialmente frente a la atención de requerimientos jurídicos.</t>
  </si>
  <si>
    <t>Canales redundantes de comunicación del servicio de correo electrónico</t>
  </si>
  <si>
    <t>Asegurar la continuidad de la operación del correo electrónico</t>
  </si>
  <si>
    <t>Falla en los sistemas y/o en las redes de comunicación</t>
  </si>
  <si>
    <t>Retraso en la salida de información de los sistemas o redes de comunicación</t>
  </si>
  <si>
    <t xml:space="preserve">
Acuerdos de Nivel de Servicio con el Proveedor de correo electrónico. Utilización de canales redundantes por parte del proveedor de servicios</t>
  </si>
  <si>
    <t>Validación previa de la información a publicar a través del correo electrónico</t>
  </si>
  <si>
    <t>La Directora
Subdirectores (as)</t>
  </si>
  <si>
    <t>Cuando se genere la necesidad</t>
  </si>
  <si>
    <t>Evitar la información errónea o incumpleta para envío a través del canal de comunicación</t>
  </si>
  <si>
    <t>Se realiza verificación previa de la información por parte de la Directora o Subdirectores (as) de acuerdo a la compentencia</t>
  </si>
  <si>
    <t>Se debe corregir la información enviada a través del correo electrónico.</t>
  </si>
  <si>
    <t>1. Incluir en la definición de la política de comunicaciones los lineamientos pertinentes sobre el uso y validación de la información a través de los canales de comunicación oficiales de la Agencia.</t>
  </si>
  <si>
    <t>Líder Gestión de TI</t>
  </si>
  <si>
    <t>Contrato y acuerdos de nivel de servicio con el proveedor de correo electrónico.
Copias de backup probadas.</t>
  </si>
  <si>
    <t>Información aprobada por la Directora a través de oficio o correo electrónico.</t>
  </si>
  <si>
    <t>Solicitar al Líder de Gestión de TI la realización de backups de la información y pruebas de restauración sobre la cuenta de correo electrónico</t>
  </si>
  <si>
    <t>Sharepoint</t>
  </si>
  <si>
    <t>Correo de comunicación estratégica</t>
  </si>
  <si>
    <t>comunicaciones@and.gov.co</t>
  </si>
  <si>
    <t>Canal Whatsapp Oficial AND</t>
  </si>
  <si>
    <t>Por medio de este canal se envía información de interés a los colaboradores de la AND, en relación a las actividades insitucionales que se hacen en la entidad</t>
  </si>
  <si>
    <t>Red social Twitter</t>
  </si>
  <si>
    <t>Canal de comunicación externo</t>
  </si>
  <si>
    <t>Red social Facebook</t>
  </si>
  <si>
    <t>Red social Instagram</t>
  </si>
  <si>
    <t>Red social LinkedIn</t>
  </si>
  <si>
    <t>Página web</t>
  </si>
  <si>
    <t>Computador ASUS</t>
  </si>
  <si>
    <t xml:space="preserve">Computador poratil </t>
  </si>
  <si>
    <t>Lidera el proceso de comunicación estratégica en la AND</t>
  </si>
  <si>
    <t>Elevación de privilegios por personal no autorizado.
Pérdida de información del proceso.</t>
  </si>
  <si>
    <t>Registros de acceso de usuario al activo</t>
  </si>
  <si>
    <t>Intranet (Administración de Contenido)</t>
  </si>
  <si>
    <t>Líder TI</t>
  </si>
  <si>
    <t>Confusión en entendimiento y desarrollo de las operaciones por infomación inconsistente publicada en el activo</t>
  </si>
  <si>
    <t>Revisiones periódicas</t>
  </si>
  <si>
    <t>Comunicador (a)</t>
  </si>
  <si>
    <t>Diario</t>
  </si>
  <si>
    <t>Mantener exacta la información publicada</t>
  </si>
  <si>
    <t>Revisiones en el contenido publicado en la intranet.</t>
  </si>
  <si>
    <t>Corregir la información inconsitente.</t>
  </si>
  <si>
    <t>Correo electrónico</t>
  </si>
  <si>
    <t>Retraso en las operaciones de los procesos por indisponibilidad de la información</t>
  </si>
  <si>
    <t>Copias de la información</t>
  </si>
  <si>
    <t>Semanal</t>
  </si>
  <si>
    <t>Mantener la disponibilidad de la información del activo</t>
  </si>
  <si>
    <t>Backups del contenido publicado en el activo</t>
  </si>
  <si>
    <t>Restaurar la información del contenido en el activo</t>
  </si>
  <si>
    <t>Historial de cambios en el activo</t>
  </si>
  <si>
    <t>Desinformación de los grupos de interés.
Pérdida de imagen institucional.</t>
  </si>
  <si>
    <t>Retraso en la publicación de contenido para los usuarios externos.</t>
  </si>
  <si>
    <t>Cuando sea requerido</t>
  </si>
  <si>
    <t>Director AND
Asistente de Dirección
Subdirector Jurídico
Profesional de Apoyo Comunicaciones</t>
  </si>
  <si>
    <t>Publicación en red social</t>
  </si>
  <si>
    <t>Sistemas de autenticación del activo</t>
  </si>
  <si>
    <t>Tercero</t>
  </si>
  <si>
    <t>Canales redundantes de comunicación del servicio del activo</t>
  </si>
  <si>
    <t>Se realiza verificación previa de la información por parte del Director y/o responsables de la misma.</t>
  </si>
  <si>
    <t>Validación previa de la información a publicar</t>
  </si>
  <si>
    <t>Se debe corregir la información publicada en el activo</t>
  </si>
  <si>
    <t>Información aprobada por el Director</t>
  </si>
  <si>
    <t>Ausencia de procedimiento formal para el registro y retiro de usuarios</t>
  </si>
  <si>
    <t>Deficiencia en los sistemas de autenticación del activo.
Activo sin cifrado de la información.</t>
  </si>
  <si>
    <t>Sanciones legales o económica por tratamiento inadecuado y no seguro de la información.</t>
  </si>
  <si>
    <t xml:space="preserve">
Acuerdos de Nivel de Servicio con el Proveedor del activo. Utilización de canales redundantes por parte del proveedor de servicios</t>
  </si>
  <si>
    <t>Contrato y acuerdos de nivel de servicio con el proveedor del activo.
Copias de backup probadas.</t>
  </si>
  <si>
    <t>Se implementa usuario y contraseñas para el ingreso del activo</t>
  </si>
  <si>
    <t>Uso de contraseñas fuertes</t>
  </si>
  <si>
    <t>Daño del equipo</t>
  </si>
  <si>
    <t>Falta de manteniemiento periódico del activo</t>
  </si>
  <si>
    <t>Deficiencia o falla en las operaciones por información inconsistente.</t>
  </si>
  <si>
    <t>Mantenimiento de equipos</t>
  </si>
  <si>
    <t>Cuando es requerido</t>
  </si>
  <si>
    <t>Realizar las correcciones necesarias que permitan el funcionamiento adecuado del activo</t>
  </si>
  <si>
    <t>Solicitud de parte de los usuarios para soporte y mantenimiento</t>
  </si>
  <si>
    <t>Solicitud cambio de equipo</t>
  </si>
  <si>
    <t>Hurto del activo</t>
  </si>
  <si>
    <t>Uso del activo fuera de las instalaciones de la AND.</t>
  </si>
  <si>
    <t>Pérdida de la información del activo</t>
  </si>
  <si>
    <t>Libre de elección del usuario</t>
  </si>
  <si>
    <t>Asegurar la disponibilidad de la información del activo</t>
  </si>
  <si>
    <t>se realiza copias de información en la nube proporcionada por AND</t>
  </si>
  <si>
    <t>Restaurar la información del activo</t>
  </si>
  <si>
    <t>Fuga información a personal no autorizado</t>
  </si>
  <si>
    <t>Incumplimiento de las actividades propias del proceso.</t>
  </si>
  <si>
    <t>El Riesgo inherente de seguridad digital se asocia a:
(Confidencialidad, Integridad y Disponibilidad)</t>
  </si>
  <si>
    <t>Capacitación en seguridad de la información</t>
  </si>
  <si>
    <t>Profesional de Seguridad de la Información</t>
  </si>
  <si>
    <t>Fortalecer la conciencia en seguridad de la información del personal</t>
  </si>
  <si>
    <t>Inducción, campañas de sensibilización, capacitaciones</t>
  </si>
  <si>
    <t>Anual
o cuando sea requerido</t>
  </si>
  <si>
    <t>Nuevas de campañas de sensibilización sobre temas específicos</t>
  </si>
  <si>
    <t>Listas de asistencia</t>
  </si>
  <si>
    <t>Falta de control autorizado para cambios de la información</t>
  </si>
  <si>
    <t>Resultados errados o inconsistentes por información inexacta o alterada</t>
  </si>
  <si>
    <t>Controles de acceso a la información</t>
  </si>
  <si>
    <t>Director AND</t>
  </si>
  <si>
    <t>Controlar los cambios no autorizados sobre la información</t>
  </si>
  <si>
    <t>Reporte modificación no autorizada al propietario del activo</t>
  </si>
  <si>
    <t>Aplicación de controles y permisos sobre la información</t>
  </si>
  <si>
    <t>Asignación presupuestal para contratación del recurso</t>
  </si>
  <si>
    <t>Asegurar la disponibilidad del rol de Comunicaciones</t>
  </si>
  <si>
    <t>Planeación y asignación presupuestal para contratación de los servicios</t>
  </si>
  <si>
    <t>Solicitud prepuesto para continuidad del recurso</t>
  </si>
  <si>
    <t>Contrato de servicios</t>
  </si>
  <si>
    <t>Carpeta de Peticiones, quejas, reclamos, sugerencias y denuncias (PQRSD)</t>
  </si>
  <si>
    <t>Ausencia de políticas sobre el uso del canales de comunicación oficiales (Correo electrónico, redes sociales, etc)</t>
  </si>
  <si>
    <t>Sanciones legales y/o económicas por incumplimiento en la protección de datos personales</t>
  </si>
  <si>
    <t>Sistemas de autenticación de los canales de comunicación</t>
  </si>
  <si>
    <t xml:space="preserve">Asistente de Dirección
Comunity Manager
</t>
  </si>
  <si>
    <t>Ingresos automáticos con usuario y contraseñas recordadas por el sistema.
No utilizar contraseñas fuertes.
No cerrar las sesiones.
Cuenta compartida a varios usuarios.
Configuración de la cuenta del correo en varios dispositivos.
No realiza cambios de contraseña periódicamente.</t>
  </si>
  <si>
    <t>1. Segregación de funciones.
2. Asignar responsable o propietario de los canales definidos para la atención de PQRS con los accesos y permisos autorizados.
3. Cambio periódico de la contraseña de los canales.
4. Validar viabilidad de implementación de factores de doble autenticación sobre los canales.
5. Eliminar la opción de ingresos automáticos con usuario y contraseñas recordadas por el sistema o aplicación.
6. Implementar cierres automáticos de sesión por inactividad de los canales (cuando aplique).
7. Restringir el uso de sesiones sumultáneas del correo electrónico.
8. Definir e implementar políticas de comunicaciones, especialmente donde se establezcan los lineamientos en el uso de los canales oficiales de la entidad.
9. Capacitación sobre el uso seguro de los canales de comunicación.</t>
  </si>
  <si>
    <t xml:space="preserve">
1. Documento de funciones definidas para la atención de canales de comunicación oficiales (Correo electrónico, redes sociales, etc)
2. Matriz de control de acceso a los activos de información.
3. Políticas de seguridad y privacidad de la información (política de control de acceso). Aplica para las acciones a desarrollar de los numerales 4 al 7.
8. Política de comunicaciones (Aprobada).  
</t>
  </si>
  <si>
    <t xml:space="preserve">1. Funciones definidas para la atención de canales de comunicación oficiales (Correo electrónico, redes sociales, etc)
2. Responsable o propietario de los canales definidos para la atención de PQRS con los accesos y permisos establecidos en la matriz de control de acceso a los activos de información.
3. Políticas de seguridad y privacidad de la información (Aprobadas e Implementadas) sobre los canales de comunicación oficiales (Correo electrónico, redes sociales, etc). Aplica para las acciones a desarrollar de los numerales 4 al 7.
8. Política de comunicaciones (Aprobada e Implementada), donde se establecen los lineamientos en el uso de los canales oficiales de la entidad. </t>
  </si>
  <si>
    <t>Ausencia de procedimiento para la atención de PQRS</t>
  </si>
  <si>
    <t>Manual de funciones y competencias laborales</t>
  </si>
  <si>
    <t>Asistente de Dirección</t>
  </si>
  <si>
    <t>Evitar el suministro de información a personal no autorizado</t>
  </si>
  <si>
    <t>Manual</t>
  </si>
  <si>
    <t>Que en el flujo de atención de las PQRS se suministre información a personal no autorizado</t>
  </si>
  <si>
    <t>Manual de funciones y competencias laborales (Aprobado)</t>
  </si>
  <si>
    <t>Definir e implementar el procedimiento de atención de PQRS.
Capacitación y sensibilización del procedimiento a todo el talento humano y a los responsables involucrados en el mismo.</t>
  </si>
  <si>
    <t>Procedimiento de atención de PQRS (Aprobado)
Listados de Asistencia
Evaluación de capacitación</t>
  </si>
  <si>
    <t>Procedimiento de atención de PQRS (Aprobado e Implementado)
Número de capacitaciones anuales
Cantidad de asistentes a capacitaciones</t>
  </si>
  <si>
    <t>Sanciones legales y/o económicas por posibles respuestas erradas o no acertadas de las PQRS</t>
  </si>
  <si>
    <t>Validar que la información de atención de PQRS sea la pertinente</t>
  </si>
  <si>
    <t>Se valida el flujo de respuesta de PQRS y se contacta a los responsables con el fin de subsanar la información pertinente</t>
  </si>
  <si>
    <t>Correo electrónico u oficio dando alcance a la respuesta con la información pertinente</t>
  </si>
  <si>
    <t>Sanciones legales y/o económicas por incumplimiento en la atención de las PQRS de acuerdo los tiempos requeridos</t>
  </si>
  <si>
    <t>Dar respuesta oportuna a las PQRS de acuerdo a los tiempos establecidos en la legislación vigente</t>
  </si>
  <si>
    <t>Se identifican los tiempo de llegada y respuesta de la PQRS buscando subsanar lo más pronto posible</t>
  </si>
  <si>
    <t>Emisión de respuesta de la PQRS</t>
  </si>
  <si>
    <t>Canales de comunicación alterna (Operadores de Internet Alternos)</t>
  </si>
  <si>
    <t>Subdirección Administrativa y Financiera
Líder de Gestión de TI</t>
  </si>
  <si>
    <t>Dar continuidad al servicio de los canales de comunicación para la atención a las PQRS</t>
  </si>
  <si>
    <t>Manual
Automático</t>
  </si>
  <si>
    <t>Conectar dispositivos alternos para la conectividad de los canales de comunicación, por medio del cual se reciben y atienden las PQRS</t>
  </si>
  <si>
    <t>Incluir e implementar en el plan de continuidad del negocio la validación de la redundancia de los canales de comunicación utilizados para la atención de PQRS.
Realizar soporte, mantenimiento y prueba de los dispositivos alternos de internet proporcionados para la atención de PQRS de acuerdo a lo establecido en los procedimientos de mantenimiento de tecnologías de la información de la Agencia.</t>
  </si>
  <si>
    <t xml:space="preserve">Resultados de pruebas de continuidad a los canales de comunicación.
Soporte, mantenimiento y pruebas periódicas de los dispositivos alternos de internet. </t>
  </si>
  <si>
    <t>Pruebas de continuidad realizadas a los canales de comunicación
Soporte, mantenimiento y pruebas a los dispositivos alternos de internet</t>
  </si>
  <si>
    <t>Conceptos Jurídicos Internos</t>
  </si>
  <si>
    <t>Concepto Jurídico</t>
  </si>
  <si>
    <t>Sanciones legales y/o económicas por acceso de información por personal no autorizado</t>
  </si>
  <si>
    <t>Sistemas de autenticación de los equipos de cómputo</t>
  </si>
  <si>
    <t>Prevenir el acceso de personal no autorizado a la información</t>
  </si>
  <si>
    <t>Denuncio de pérdida de equipo.
Denuncio delito informático.
Reporte de incidente de seguridad de la información.</t>
  </si>
  <si>
    <t>Denuncio y reporte de incidente de seguridad de la información</t>
  </si>
  <si>
    <t>Cifrado del equipo de cómputo.</t>
  </si>
  <si>
    <t>Equipo de cómputo cifrado</t>
  </si>
  <si>
    <t>Sanciones legales y/o económicas por posibles respuestas erradas o no acertadas del concepto jurídico</t>
  </si>
  <si>
    <t>Validar que la información de conceptos jurídicos sea la pertinente</t>
  </si>
  <si>
    <t>Emisión de concepto jurídico.
Reporte de incidente de seguridad de la información</t>
  </si>
  <si>
    <t>Definir e implementar el procedimiento de emisión de conceptos jurídicos.
Capacitación y sensibilización del procedimiento a todo el talento humano y a los responsables involucrados en el mismo.</t>
  </si>
  <si>
    <t>Procedimiento de  emisión de conceptos jurídicos
Listados de Asistencia
Evaluación de capacitación</t>
  </si>
  <si>
    <t>Procedimiento de emisión de conceptos jurídicos
Número de capacitaciones anuales
Cantidad de asistentes a capacitaciones</t>
  </si>
  <si>
    <t>Archivadores Puestos de trabajo</t>
  </si>
  <si>
    <t>Almacenamiento temporal de la documentación generada por la subdirección</t>
  </si>
  <si>
    <t>La información podría ser modificada o alterada sin autorización.
Se puede dar por alteración o cambios de la información (digital o electrónica) generada, recolectada, procesada o almacenada.</t>
  </si>
  <si>
    <t>Instrumento de Planificación para: (i) facilitar a las Entidades Estatales
identificar, registrar, programar y divulgar sus necesidades de bienes, obras y servicios; y (ii)
diseñar estrategias de contratación basadas en agregación de la demanda que permitan
incrementar la eficiencia del proceso de contratación</t>
  </si>
  <si>
    <t>Afectación para adquirir un bien o servicio que se requiera de acuerdo a las necesidades establecidas.
Posible retraso en la contratación o adquisición del bien o servicio.</t>
  </si>
  <si>
    <t>Doble punto de control de la información realizada entre Profesional de Apoyo de Presupuesto y el Profesional de Planeación</t>
  </si>
  <si>
    <t>Profesional de Planeación</t>
  </si>
  <si>
    <t xml:space="preserve">Evitar que se generen fallas en el registro del plan en el SECOP. </t>
  </si>
  <si>
    <t>En caso de encontrar inconsistencias durante los puntos de control establecidos se debería remitir al Líder del bien o servicio a adquirir</t>
  </si>
  <si>
    <t>Archivo de control del plan de adquisiciones con fecha actualizada</t>
  </si>
  <si>
    <t xml:space="preserve"> Copias de respaldo del plan de adquisición para proceder la contratación de manera manual.</t>
  </si>
  <si>
    <t>Dar continuidad al proceso de adquisición de bienes y servicios</t>
  </si>
  <si>
    <t>Solicitud al Líder de Gestión de TI para realización y restauración de las copias de archivo del plan de adquisiciones</t>
  </si>
  <si>
    <t>Copias del archivo del plan de adquisiciones</t>
  </si>
  <si>
    <t xml:space="preserve">Contratos de Prestación de Servicios (OPS)
</t>
  </si>
  <si>
    <t>1. Hoja de vida sigep
2. Soportes experiencia hoja de vida
3. Soportes de educación
4. Certificación bancaria
5. Examen médico ocupacional
6. Antecedentes
7. Certificado de afiliación de salud, pensión, ARL.
8. Tarjeta profesional
9. Libreta militar</t>
  </si>
  <si>
    <t>Instructivo para Pago de Cuentas de Cobro Y Facturas de Contratos de Prestación de Servicios o de Apoyo a la Gestión</t>
  </si>
  <si>
    <t>Guía y pasos a seguir para el el cumplimiento de requisitos y el diligenciamiento de los documentos definidos para el trámite de pago; contiene instrucciones, advertencias, descripciones e imágenes que permiten dar mayor claridad a la información suministrada.</t>
  </si>
  <si>
    <t>Manejo manual de la información (por parte del rol o cargo asignado para su función)</t>
  </si>
  <si>
    <t>Reprocesos y retraso de pagos por información incompleta o errada enviada por parte del Contratista o Proveedor</t>
  </si>
  <si>
    <t>Control de registros del instructivo de acuerdo al Sistema de Gestión de Calidad</t>
  </si>
  <si>
    <t>Subdirector Administrativo y Financiero
Profesional de Planeación</t>
  </si>
  <si>
    <t>Anual o 
Cuando sea requerido</t>
  </si>
  <si>
    <t>Proteger el activo frente a modificaciones o cambios no autorizados</t>
  </si>
  <si>
    <t>Aplicación del control de registros de la AND</t>
  </si>
  <si>
    <t>Se valida la información de versión oficial del instructivo, y en caso de inconsistencia se reporta incidente de seguridad y se publica la versión oficial</t>
  </si>
  <si>
    <t>Versión oficial del instructivo</t>
  </si>
  <si>
    <t>Falta de concienciación en la aplicación o utilización del activo</t>
  </si>
  <si>
    <t>Divulgación del instructivo a los usuarios interesados (Contratistas y Terceros)</t>
  </si>
  <si>
    <t>Subdirector Administrativo y Financiero</t>
  </si>
  <si>
    <t>Semestral</t>
  </si>
  <si>
    <t>Asegurar que la información entregada por el Contratista o Tercero se encuentre completa y exacta</t>
  </si>
  <si>
    <t>Se divulga y realizan capacitaciones semestrales</t>
  </si>
  <si>
    <t>Se contacta al Contratista por medio de correo electrónico con copia al Supervisor, con el fin de subsanar la información incompleta o la corrección de misma</t>
  </si>
  <si>
    <t>Listado de asistencia de capacitación</t>
  </si>
  <si>
    <t>Subdirector Administrativo y Financiero
Profesional Administrativa y Financiera</t>
  </si>
  <si>
    <t>Retraso de pagos por información incompleta o errada enviada por parte del Contratista o Proveedor</t>
  </si>
  <si>
    <t>Canales redundantes de comunicación del servicio  del Sistema de Gestión de Calidad en línea (ONE DRIVE)</t>
  </si>
  <si>
    <t>Asegurar la continuidad de la operación del servicio</t>
  </si>
  <si>
    <t xml:space="preserve">
Acuerdos de Nivel de Servicio con el Proveedor del mismo. 
Utilización de canales redundantes por parte del proveedor de servicios</t>
  </si>
  <si>
    <t>Solicitar al Líder de Gestión de TI la realización de backups de la información y pruebas de restauración sobre el activo de información</t>
  </si>
  <si>
    <t>Contrato y acuerdos de nivel de servicio con el proveedor del mismo.
Copias de backup probadas.</t>
  </si>
  <si>
    <t>Pruebas de continuidad sobre el servidor del servicio.
Validación de Backups y pruebas de restauración a los mismos. 
Validación ANS Proveedor de servicio.</t>
  </si>
  <si>
    <t>Informe pruebas de continuidad al servidor del servicio.
Backups y resultados de pruebas de restauración.
ANS del proveedor de servicio.</t>
  </si>
  <si>
    <t>Pruebas de continuidad al servidor del servicio.
Backups y resultados de pruebas de restauración realizadas
ANS del proveedor de servicio firmados y aprobados</t>
  </si>
  <si>
    <t>Manual de presupuesto</t>
  </si>
  <si>
    <t>Describe los procedimientos de presupuesto de  la AND, a fin de reglamentar la programación, aprobación,  modificación,  ejecución  y  cierre presupuestal, garantizando los recursos financieros y económicos necesarios para el buen funcionamiento de la entidad.</t>
  </si>
  <si>
    <t>Nómina de trabajadores</t>
  </si>
  <si>
    <t>Base de datos que relaciona la planta de personal que trabaja o tienen una relación contractual con la AND.</t>
  </si>
  <si>
    <t>Posible información sensible sin cifrado</t>
  </si>
  <si>
    <t>Incumplimiento de requisitos legales, especialmente en la protección de datos (Ley 1581 de 2012)</t>
  </si>
  <si>
    <t>Sistemas de autenticación para el acceso al activo de información</t>
  </si>
  <si>
    <t>Controlar el acceso de la información de nómina a personal autorizado.</t>
  </si>
  <si>
    <t>Semiautormática
Implementando parametrización de roles y permisos de acceso al activo</t>
  </si>
  <si>
    <t>Reportar incidente de seguridad de la información y a los usuarios afectados</t>
  </si>
  <si>
    <t>Log del sistema de información donde reside el activo</t>
  </si>
  <si>
    <t>Posibilidad de pagos errados intencionales o accidentales</t>
  </si>
  <si>
    <t>Procedimiento programación de vaciones y procedimiento de vinculación y nómina</t>
  </si>
  <si>
    <t>Controlar la forma de liquidar la nómina y el control de los periodos de manera autorizada por responsables del proceso</t>
  </si>
  <si>
    <t>Semiautomática
Controlando los filtros de autorización sobre el manejo de la información</t>
  </si>
  <si>
    <t>Revisión del personal que realiza la nómina.
Procesos disciplinarios (si aplica)</t>
  </si>
  <si>
    <t>Firmas de autorización y trazabilidad de correos electrónicos</t>
  </si>
  <si>
    <t>Codigo fuente del adaptador de transformación de servicios para arquitectura SOA</t>
  </si>
  <si>
    <t>Adaptador el cual realiza la transformación de los Servicios REST o SOAP bajo los parámetros requeridos por la plataforma X-ROAD</t>
  </si>
  <si>
    <t>Reconocimiento de de la plataforma de las tecnologías para organizar un ataque dirigido por parte de personal malintencionado.</t>
  </si>
  <si>
    <t>Sistemas de autenticación con control de acceso al activo.</t>
  </si>
  <si>
    <t>Líder de TI</t>
  </si>
  <si>
    <t>Controlar y restringir acceso de información a personal no autorizado</t>
  </si>
  <si>
    <t>Semiautomático</t>
  </si>
  <si>
    <t>Se informa a los afectados sobre el acceso no autorizado del activo</t>
  </si>
  <si>
    <t>Logs del sistema de información</t>
  </si>
  <si>
    <t>Implementar certificados SSL.
Implementar contraseñas fuertes.</t>
  </si>
  <si>
    <t>Imagen del certificado SSL implementado.
Imagen de pruebas de seguridad de uso de contraseñas fuertes en el sistema.</t>
  </si>
  <si>
    <t>Afectación o pérdida de la funcionalidad del servicio.</t>
  </si>
  <si>
    <t>Control de versionamiento del activo</t>
  </si>
  <si>
    <t>Subdirector de Servicios Ciudadanos Digitales</t>
  </si>
  <si>
    <t>Cada vez que sea requerido</t>
  </si>
  <si>
    <t>Mantener copias de versiones en caso que se afecte el servicio por cualquier cambio.</t>
  </si>
  <si>
    <t>Se restaura versiones anteriores funcionales del activo.</t>
  </si>
  <si>
    <t>Actualizar la matriz de roles y perfiles de acceso al activo de información y configurarlos en el sistema.</t>
  </si>
  <si>
    <t>Matriz de roles y perfiles de acceso actualizada.
Imagen de configuración de perfiles en el sistema.
Pruebas realizadas.</t>
  </si>
  <si>
    <t xml:space="preserve">Subdirector de SCD.
Líder de TI.
Profesional de Seguridad.
</t>
  </si>
  <si>
    <t>Afectación o pérdida de la disponibilidad del servicio.</t>
  </si>
  <si>
    <t>Copias de información del activo</t>
  </si>
  <si>
    <t>Mantener la disponibilidad de la información del activo.</t>
  </si>
  <si>
    <t>Se restaura copia de información del activo.</t>
  </si>
  <si>
    <t>Imagen de información restaurada del activo.</t>
  </si>
  <si>
    <t>Actualizar políticas de backups de la información.</t>
  </si>
  <si>
    <t>Documento políticas de backups</t>
  </si>
  <si>
    <t>Codigo fuente del adaptador de transformación de servicios para arquitectura de microservicios</t>
  </si>
  <si>
    <t>Adaptador el cual realiza la transformación de los Servicios REST bajo los parámetros requeridos por la plataforma X-ROAD</t>
  </si>
  <si>
    <t>Codigo fuente de Integración-entidad-catastro</t>
  </si>
  <si>
    <t>Componente desarrollado el cual se ajusta para la transformación de los servicios de la entidad para la integración a la plataforma de interoperabilidad.</t>
  </si>
  <si>
    <t>Codigo fuente de integración-entidades-IGAC</t>
  </si>
  <si>
    <t>Codigo fuente de Integración-entidades-MinCIT</t>
  </si>
  <si>
    <t>Codigo fuente de Integración-entidades-MinVivienda</t>
  </si>
  <si>
    <t>Codigo fuente de Integración-entidades-SNR</t>
  </si>
  <si>
    <t>Firma Digital Subdirector SCD</t>
  </si>
  <si>
    <t>Uso personal en la firma de documentos de la AND.</t>
  </si>
  <si>
    <t>Diseño conceptual db maestra -autenticación digital</t>
  </si>
  <si>
    <t>diseño conceptual partir de un diagrama entidad relación de la base de datos maestra. Esta base de datos es desplegada como parte del componente Articulador definido en el diseño técnico del Servicio Ciudadano de Autenticación Digital.</t>
  </si>
  <si>
    <t>Codigo fuente de Autenticación Digital</t>
  </si>
  <si>
    <t>Código relacionado con la Aplicación de autenticación digital nivel 1 y 2.</t>
  </si>
  <si>
    <t>Codigo fuente del cliente openIDConnect para Drupal8</t>
  </si>
  <si>
    <t>Codigo fuente de un componente de integracion de aplicaciones drupal8 con el servicio de autenticacion digital</t>
  </si>
  <si>
    <t>Codigo fuente de componente transversal de integracion a autenticacion digital</t>
  </si>
  <si>
    <t>Componente desarrollado por el cual la entidad puede hacer uso del servicio de autenticación digital</t>
  </si>
  <si>
    <t>Codigo fuente del modulo funcional de preguntas reto</t>
  </si>
  <si>
    <t>Modulo de preguntas reto para el nivel de garantía 2.</t>
  </si>
  <si>
    <t>Codigo fuente de la aplicación del Administrador del Articulador de CCD</t>
  </si>
  <si>
    <t>Cogido del desarrollo del modulo de carpeta ciudadana digital como articulador</t>
  </si>
  <si>
    <t>Codigo fuente de la aplicación del Administrador del Prestador de CCD</t>
  </si>
  <si>
    <t xml:space="preserve">Cogido del desarrollo del modulo de carpeta ciudadana digital como prestador </t>
  </si>
  <si>
    <t>Codigo fuente de la aplicación de usuario de CCD</t>
  </si>
  <si>
    <t>Código desarrollado para las distintas funcionalidades que hacen parte de carpeta ciudadana digital</t>
  </si>
  <si>
    <t>Automático</t>
  </si>
  <si>
    <t>Reconocimiento de la plataforma de las tecnologías para organizar un ataque dirigido por parte de personal malintencionado.</t>
  </si>
  <si>
    <t>Sistemas de autenticación al reposositorio del activo (Confluence).
Parametrización Roles y permisos asignados a personal autorizado</t>
  </si>
  <si>
    <t>Reproceso sobre el activo de información dejando la versión oficial.</t>
  </si>
  <si>
    <t>Roles y permisos asignados a personal autorizado</t>
  </si>
  <si>
    <t>Subdirector de Desarrollo</t>
  </si>
  <si>
    <t>Grupos de usuarios en el sistema de información</t>
  </si>
  <si>
    <t>Retraso en los desarrollos y entregas de producto.</t>
  </si>
  <si>
    <t>Reinicio de VPN</t>
  </si>
  <si>
    <t>Reestablecer conectividad al sistema</t>
  </si>
  <si>
    <t>Se informa al Líder de TI caída de la conectividad</t>
  </si>
  <si>
    <t>Arquitectura de software</t>
  </si>
  <si>
    <t>Documento donde se describe el tipo de arquitectura a usar.</t>
  </si>
  <si>
    <t>Historias de usuario</t>
  </si>
  <si>
    <t>Documentos donde se especifican los requerimientos para cada proeycto.</t>
  </si>
  <si>
    <t>Código fuente</t>
  </si>
  <si>
    <t>Código fuente de las diferentes funcionalidades desarrolladas para el proyecto.</t>
  </si>
  <si>
    <t>Seguridad y Privacidad de la Información</t>
  </si>
  <si>
    <t>Política de Tratamiento de Datos Personales</t>
  </si>
  <si>
    <t>Política institucional que establece los criterios bajo los cuales se recolectan, almacenan, usan, circulan y suprimen datos personales en la entidad.</t>
  </si>
  <si>
    <t>Sanciones legales o económicas por incumplimiento de requisitos legales</t>
  </si>
  <si>
    <t>Revisión y aprobación previa del activo previo a la publicación</t>
  </si>
  <si>
    <t>Profesional Jurídico
Subdirector Jurídico
Director AND</t>
  </si>
  <si>
    <t>Asegurar la exactitud de la información del activo conforme al cumplimiento de los requisitos legales</t>
  </si>
  <si>
    <t>Se realizan correcciones del documento</t>
  </si>
  <si>
    <t>Documento actualizado</t>
  </si>
  <si>
    <t xml:space="preserve">1.  Política de comunicaciones (Aprobada)
</t>
  </si>
  <si>
    <t>Política de comunicaciones (Aprobada)</t>
  </si>
  <si>
    <t>Pruebas de continuidad sobre el servidor del activo.
Validación de Backups y pruebas de restauración a los mismos. 
Validación ANS Proveedor de servicio del activo.</t>
  </si>
  <si>
    <t>Informe pruebas de continuidad al servidor del activo.
Backups y resultados de pruebas de restauración.
ANS del proveedor de servicio del activo.</t>
  </si>
  <si>
    <t>Pruebas de continuidad al servidor del activo realizadas
Backups y resultados de pruebas de restauración realizadas
ANS del proveedor de servicio del activo firmados y aprobados</t>
  </si>
  <si>
    <t xml:space="preserve">Profesional Comunicador Estratégico </t>
  </si>
  <si>
    <t>Dotación de protección física para el activo para las amenazas externas (polvo, humedad, etc).
Definición, publicación y concenciación a usuarios sobre de uso seguro del activo.</t>
  </si>
  <si>
    <t>Elementos de protección física para el activo.
Lineamientos de uso seguro del activo.
Pantallazos publicaciones o listas de asistencia.</t>
  </si>
  <si>
    <t>Cantidad de elementos de protección física para el activo.
Lineamientos de uso seguro del activo.
Cantidad de publicaciones pantallazos publicaciones o listas de asistencia.</t>
  </si>
  <si>
    <t xml:space="preserve">
Definir e implementar una política de backups para el activo.
Adquisición de pólizas de contra pérdida y/o robo del activo.
</t>
  </si>
  <si>
    <t xml:space="preserve">
Política de backups.
Pólizas de contra pérdida y/o robo del activo.
</t>
  </si>
  <si>
    <t xml:space="preserve">
Documento políticas de backups.
Documento póliza contra pérdida y/o robo del activo.
</t>
  </si>
  <si>
    <t>Fortalecimiento e implementación de capacitaciones, sensibilización o concienciación de seguridad de la información.</t>
  </si>
  <si>
    <t>Plan de capacitación.
Pantallazos publicaciones o listas de asistencia.</t>
  </si>
  <si>
    <t>Documento plan de capacitación.
Cantidad de publicaciones pantallazos publicaciones o listas de asistencia.</t>
  </si>
  <si>
    <t>Fortalecimiento e implementación de capacitaciones, sensibilización o concienciación de seguridad de la información.
Definición de roles alternos o de backup de acuerdo al plan de continuidad del negocio.</t>
  </si>
  <si>
    <t>Plan de continuidad del negocio con definición de roles alternos o de backup.</t>
  </si>
  <si>
    <t>Documento plan de continuidad del negocio con definición de roles alternos o de backup.</t>
  </si>
  <si>
    <t>Acceso no autorizado al activo.</t>
  </si>
  <si>
    <t>Daño del activo</t>
  </si>
  <si>
    <t>Deterioro físico del activo por factores externos (polvo, humedad, etc)</t>
  </si>
  <si>
    <t>Mantenimiento del activo</t>
  </si>
  <si>
    <t>Profesional apoyo administrativo</t>
  </si>
  <si>
    <t>Definir un plan de revisión y mantenimiento periódico del activo.</t>
  </si>
  <si>
    <t>Plan de mantenimiento del activo</t>
  </si>
  <si>
    <t>Documento plan de mantenimiento del activo.
Cantidad revisiones periódicas del activo.</t>
  </si>
  <si>
    <t>Archivadores con llave</t>
  </si>
  <si>
    <t>Funcionario</t>
  </si>
  <si>
    <t>Proteger la información almacenada en el activo de personal no autorizado</t>
  </si>
  <si>
    <t>Solicitud de revisión seguridad del activo a la Subdirección Administrativa y Financiera</t>
  </si>
  <si>
    <t>Plan de Adqusiones 2020</t>
  </si>
  <si>
    <t>1 de Febrero de 2021</t>
  </si>
  <si>
    <t>30 de Junio de 2021</t>
  </si>
  <si>
    <t>1 de Abril de 2021</t>
  </si>
  <si>
    <t>31 de Diciembre de 2021</t>
  </si>
  <si>
    <t>Normograma
(Ley 1437 de 2011, 1755 de 2015)</t>
  </si>
  <si>
    <t>Modem inalámbricos de internet
Redundancia de los canales de comunicación</t>
  </si>
  <si>
    <t>1. Asignar responsable o propietario del activo con los accesos y permisos autorizados.
2. Cambio periódico de la contraseña del activo.
3. Validar viabilidad de implementación de factores de doble autenticación sobre el activo.
4. Eliminar la opción de ingresos automáticos con usuario y contraseñas recordadas por el sistema o aplicación.
5. Implementar cierres automáticos de sesión por inactividad del activo.
6. Restringir el uso de sesiones sumultáneas del activo.
7. Cifrado de la información del activo.
8. Capacitación y sensibilización de uso del activo.</t>
  </si>
  <si>
    <t xml:space="preserve">
1.  Matriz de roles y perfiles el acceso al activo.
2. Parametrización o configuración del activo de tal manera que solicite cambio de contraseña de manera periódica de acuerdo a las politicas establecidas.
3. Factores de doble autenticación.
4. Sistema de autenticación sin uso de usuarios y contraseñas automáticas.
5. Cierres automáticos de sesión. 
6. Sesiones simultánes restringidas.  
7. Activo cifrado.
8. Pantallazos de sensibilización o listas de asistencia.
</t>
  </si>
  <si>
    <t>Documento matriz roles y perfiles
Configuraciones realizadas tales como:
* Solicitud de cambio de contraseña periódico.
* Doble autenticación.
* Bloqueo de autenticación automática.
* Control de cierres de sesión automáticos.
* Bloqueo de sesiones simultáneas.
* Activo cifrado.
* Pantallazos de sensibilización y cantidad personal capacitado.</t>
  </si>
  <si>
    <t xml:space="preserve">Validación de Backups y pruebas de restauración a los mismos. 
</t>
  </si>
  <si>
    <t xml:space="preserve">
Backups y resultados de pruebas de restauración.</t>
  </si>
  <si>
    <t>Backups y resultados de pruebas de restauración realizadas</t>
  </si>
  <si>
    <t>Capacitar a los usuarios en el uso seguro del activo.</t>
  </si>
  <si>
    <t>Profesional de Apoyo Comunicaciones
Profesional de Planeación</t>
  </si>
  <si>
    <t>Lider de Continuidad
Líder de TI</t>
  </si>
  <si>
    <t>Profesional de Apoyo de Comunicaciones
Subdirector Administrativo y Financiero
Profesional de Seguridad de la Información</t>
  </si>
  <si>
    <t>Profesional de Apoyo Comunicaciones
Profesional de Seguridad de la Información
Líder Gestión TI.</t>
  </si>
  <si>
    <t xml:space="preserve">1. Directora.
2. Propietario del activo de comunicación / Profesional de Seguridad de la Información.
3. La Directora (Aprobación Política). Y Oficial de Seguridad y Privacidad de la Información (Supervisión de cumplimiento de Políticas). Aplica para las acciones a desarrollar de los numerales 4 al 7.
8. Directora.
</t>
  </si>
  <si>
    <t xml:space="preserve">Información de las solicitudes realizadas por usuarios externos de la AND.  
Esta información recibida a través de los siguientes canales:
a. Página web. 
b. Redes sociales.
c. Verbales. 
d. Correo electrónico.
*La función de atención de PQRSD se encuentra asignada a la Subdirector Jurídico de acuerdo a lo establecido en el Manual de Funciones de la AND.
Soportes y Apoyo para Atención de PQRSD:
1. Base de datos PQRSD.
2. Comunicación externa de respuesta.
</t>
  </si>
  <si>
    <t>Subdirector Jurídico</t>
  </si>
  <si>
    <t>Subdirector Jurídico 
Líder de Gestión de TI</t>
  </si>
  <si>
    <t>Cifrado de los discos del equipo de cómputo de la Subdirector Jurídico o donde reposen la documentación de los conceptos jurídicos.</t>
  </si>
  <si>
    <t>Se valida la respuesta del concepto jurídico y cualquier modificación o alteración del mismo, se corrije inmediatamente por parte de la Subdirector Jurídico.
Reporte de incidente de seguridad de la información por  pérdida de integridad de parte de personal no autorizado.</t>
  </si>
  <si>
    <t>Subdirector Jurídico
Subdirección Administrativa y Financiera
Profesional de Seguridad de la Información</t>
  </si>
  <si>
    <t>Subdirector Jurídico
Subdirección Administrativa y Financiera</t>
  </si>
  <si>
    <t>Profesional de Apoyo Comunicaciones
Profesional de Seguridad de la Información
Líder Gestión TI</t>
  </si>
  <si>
    <t>Subdirección Administrativa y Financiera
Líder de TI
Profesional de Seguridad de la Información.</t>
  </si>
  <si>
    <t>Subdirector Jurídico
Subdirector Administrativo y Financiero
Profesional de Seguridad de la Información</t>
  </si>
  <si>
    <t xml:space="preserve">Subdirector de SCD
Líder de TI
Profesional de Seguridad
</t>
  </si>
  <si>
    <t xml:space="preserve">Subdirector de Desarrollo
Líder de TI
Profesional de Seguridad
</t>
  </si>
  <si>
    <t>Subdirector Jurídico
Líder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</si>
</sst>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67" x14ac:knownFonts="1">
    <font>
      <sz val="11"/>
      <color theme="1"/>
      <name val="Calibri"/>
      <family val="2"/>
      <scheme val="minor"/>
    </font>
    <font>
      <sz val="11"/>
      <color indexed="8"/>
      <name val="Calibri"/>
      <family val="2"/>
    </font>
    <font>
      <b/>
      <sz val="11"/>
      <color indexed="8"/>
      <name val="Calibri"/>
      <family val="2"/>
    </font>
    <font>
      <b/>
      <sz val="11"/>
      <color indexed="63"/>
      <name val="Calibri"/>
      <family val="2"/>
    </font>
    <font>
      <sz val="11"/>
      <name val="Calibri"/>
      <family val="2"/>
    </font>
    <font>
      <sz val="8"/>
      <color indexed="8"/>
      <name val="Calibri"/>
      <family val="2"/>
    </font>
    <font>
      <sz val="11"/>
      <color indexed="8"/>
      <name val="Calibri"/>
      <family val="2"/>
    </font>
    <font>
      <b/>
      <sz val="11"/>
      <color indexed="8"/>
      <name val="Calibri"/>
      <family val="2"/>
    </font>
    <font>
      <sz val="11"/>
      <color indexed="9"/>
      <name val="Calibri"/>
      <family val="2"/>
    </font>
    <font>
      <sz val="10"/>
      <name val="Arial"/>
      <family val="2"/>
    </font>
    <font>
      <b/>
      <sz val="20"/>
      <color indexed="8"/>
      <name val="Calibri"/>
      <family val="2"/>
    </font>
    <font>
      <b/>
      <sz val="12"/>
      <color indexed="8"/>
      <name val="Calibri"/>
      <family val="2"/>
    </font>
    <font>
      <b/>
      <sz val="14"/>
      <color indexed="8"/>
      <name val="Calibri"/>
      <family val="2"/>
    </font>
    <font>
      <b/>
      <sz val="9"/>
      <color indexed="8"/>
      <name val="Calibri"/>
      <family val="2"/>
    </font>
    <font>
      <b/>
      <sz val="11"/>
      <color theme="1"/>
      <name val="Calibri"/>
      <family val="2"/>
      <scheme val="minor"/>
    </font>
    <font>
      <sz val="11"/>
      <name val="Calibri"/>
      <family val="2"/>
      <scheme val="minor"/>
    </font>
    <font>
      <b/>
      <sz val="11"/>
      <name val="Calibri"/>
      <family val="2"/>
      <scheme val="minor"/>
    </font>
    <font>
      <b/>
      <sz val="10"/>
      <color theme="1"/>
      <name val="Calibri"/>
      <family val="2"/>
      <scheme val="minor"/>
    </font>
    <font>
      <b/>
      <sz val="10"/>
      <color indexed="8"/>
      <name val="Calibri"/>
      <family val="2"/>
      <scheme val="minor"/>
    </font>
    <font>
      <b/>
      <sz val="10"/>
      <name val="Calibri"/>
      <family val="2"/>
      <scheme val="minor"/>
    </font>
    <font>
      <b/>
      <sz val="12"/>
      <color theme="0"/>
      <name val="Calibri"/>
      <family val="2"/>
    </font>
    <font>
      <sz val="10"/>
      <name val="Calibri"/>
      <family val="2"/>
      <scheme val="minor"/>
    </font>
    <font>
      <b/>
      <sz val="8"/>
      <color theme="1"/>
      <name val="Calibri"/>
      <family val="2"/>
      <scheme val="minor"/>
    </font>
    <font>
      <b/>
      <sz val="7"/>
      <color theme="1"/>
      <name val="Calibri"/>
      <family val="2"/>
      <scheme val="minor"/>
    </font>
    <font>
      <b/>
      <sz val="9"/>
      <color rgb="FF000000"/>
      <name val="Calibri"/>
      <family val="2"/>
      <scheme val="minor"/>
    </font>
    <font>
      <b/>
      <sz val="10"/>
      <color rgb="FF000000"/>
      <name val="Calibri"/>
      <family val="2"/>
      <scheme val="minor"/>
    </font>
    <font>
      <b/>
      <sz val="14"/>
      <color theme="0"/>
      <name val="Calibri"/>
      <family val="2"/>
    </font>
    <font>
      <b/>
      <sz val="9"/>
      <color theme="1"/>
      <name val="Calibri"/>
      <family val="2"/>
      <scheme val="minor"/>
    </font>
    <font>
      <sz val="9"/>
      <color theme="1"/>
      <name val="Calibri"/>
      <family val="2"/>
      <scheme val="minor"/>
    </font>
    <font>
      <b/>
      <sz val="14"/>
      <name val="Calibri"/>
      <family val="2"/>
      <scheme val="minor"/>
    </font>
    <font>
      <sz val="11"/>
      <color theme="1"/>
      <name val="Calibri"/>
      <family val="2"/>
      <scheme val="minor"/>
    </font>
    <font>
      <sz val="11"/>
      <color theme="0"/>
      <name val="Calibri"/>
      <family val="2"/>
      <scheme val="minor"/>
    </font>
    <font>
      <sz val="10"/>
      <color theme="1"/>
      <name val="Calibri"/>
      <family val="2"/>
      <scheme val="minor"/>
    </font>
    <font>
      <sz val="9"/>
      <color theme="0"/>
      <name val="Calibri"/>
      <family val="2"/>
      <scheme val="minor"/>
    </font>
    <font>
      <b/>
      <sz val="11"/>
      <color theme="0"/>
      <name val="Calibri"/>
      <family val="2"/>
      <scheme val="minor"/>
    </font>
    <font>
      <b/>
      <sz val="10"/>
      <color theme="0"/>
      <name val="Calibri"/>
      <family val="2"/>
      <scheme val="minor"/>
    </font>
    <font>
      <sz val="8"/>
      <color theme="0"/>
      <name val="Calibri"/>
      <family val="2"/>
      <scheme val="minor"/>
    </font>
    <font>
      <sz val="11"/>
      <color theme="1"/>
      <name val="Arial"/>
      <family val="2"/>
    </font>
    <font>
      <b/>
      <sz val="11"/>
      <color theme="1"/>
      <name val="Arial"/>
      <family val="2"/>
    </font>
    <font>
      <b/>
      <sz val="12"/>
      <color theme="0"/>
      <name val="Arial"/>
      <family val="2"/>
    </font>
    <font>
      <b/>
      <sz val="11"/>
      <name val="Arial"/>
      <family val="2"/>
    </font>
    <font>
      <sz val="11"/>
      <name val="Arial"/>
      <family val="2"/>
    </font>
    <font>
      <sz val="10"/>
      <color theme="1"/>
      <name val="Arial"/>
      <family val="2"/>
    </font>
    <font>
      <b/>
      <sz val="16"/>
      <color theme="1" tint="0.499984740745262"/>
      <name val="Arial"/>
      <family val="2"/>
    </font>
    <font>
      <sz val="9"/>
      <color rgb="FF000000"/>
      <name val="Tahoma"/>
      <family val="2"/>
    </font>
    <font>
      <sz val="10"/>
      <color rgb="FF000000"/>
      <name val="Tahoma"/>
      <family val="2"/>
    </font>
    <font>
      <b/>
      <sz val="9"/>
      <color rgb="FF000000"/>
      <name val="Tahoma"/>
      <family val="2"/>
    </font>
    <font>
      <b/>
      <sz val="10"/>
      <color rgb="FF000000"/>
      <name val="Tahoma"/>
      <family val="2"/>
    </font>
    <font>
      <b/>
      <sz val="10"/>
      <color rgb="FF000000"/>
      <name val="Calibri"/>
      <family val="2"/>
    </font>
    <font>
      <b/>
      <sz val="11"/>
      <color rgb="FF000000"/>
      <name val="Calibri"/>
      <family val="2"/>
    </font>
    <font>
      <sz val="11"/>
      <color rgb="FF000000"/>
      <name val="Calibri"/>
      <family val="2"/>
    </font>
    <font>
      <b/>
      <sz val="20"/>
      <color theme="1" tint="0.499984740745262"/>
      <name val="Arial"/>
      <family val="2"/>
    </font>
    <font>
      <sz val="11"/>
      <color theme="1"/>
      <name val="Calibri"/>
      <family val="2"/>
    </font>
    <font>
      <b/>
      <sz val="11"/>
      <color rgb="FFFFFFFF"/>
      <name val="Calibri"/>
      <family val="2"/>
    </font>
    <font>
      <sz val="11"/>
      <color rgb="FFFFFFFF"/>
      <name val="Calibri"/>
      <family val="2"/>
    </font>
    <font>
      <sz val="12"/>
      <color theme="1"/>
      <name val="Calibri"/>
      <family val="2"/>
    </font>
    <font>
      <sz val="8"/>
      <name val="Calibri"/>
      <family val="2"/>
      <scheme val="minor"/>
    </font>
    <font>
      <b/>
      <sz val="14"/>
      <color theme="1"/>
      <name val="Calibri"/>
      <family val="2"/>
      <scheme val="minor"/>
    </font>
    <font>
      <b/>
      <sz val="11"/>
      <color theme="0"/>
      <name val="Calibri"/>
      <family val="2"/>
    </font>
    <font>
      <sz val="12"/>
      <name val="Calibri"/>
      <family val="2"/>
    </font>
    <font>
      <u/>
      <sz val="11"/>
      <color theme="10"/>
      <name val="Calibri"/>
      <family val="2"/>
      <scheme val="minor"/>
    </font>
    <font>
      <sz val="12"/>
      <color rgb="FF000000"/>
      <name val="Calibri"/>
      <family val="2"/>
      <scheme val="minor"/>
    </font>
    <font>
      <sz val="11"/>
      <color rgb="FF000000"/>
      <name val="Arial"/>
      <family val="2"/>
    </font>
    <font>
      <sz val="12"/>
      <color theme="1"/>
      <name val="Calibri"/>
      <family val="2"/>
    </font>
    <font>
      <b/>
      <sz val="12"/>
      <color theme="1"/>
      <name val="Calibri"/>
      <family val="2"/>
    </font>
    <font>
      <sz val="11"/>
      <color rgb="FF000000"/>
      <name val="Calibri"/>
      <family val="2"/>
      <scheme val="minor"/>
    </font>
    <font>
      <b/>
      <sz val="11"/>
      <color rgb="FF000000"/>
      <name val="Arial"/>
      <family val="2"/>
    </font>
  </fonts>
  <fills count="41">
    <fill>
      <patternFill patternType="none"/>
    </fill>
    <fill>
      <patternFill patternType="gray125"/>
    </fill>
    <fill>
      <patternFill patternType="solid">
        <fgColor indexed="22"/>
        <bgColor indexed="31"/>
      </patternFill>
    </fill>
    <fill>
      <patternFill patternType="solid">
        <fgColor indexed="13"/>
        <bgColor indexed="34"/>
      </patternFill>
    </fill>
    <fill>
      <patternFill patternType="solid">
        <fgColor indexed="52"/>
        <bgColor indexed="64"/>
      </patternFill>
    </fill>
    <fill>
      <patternFill patternType="solid">
        <fgColor indexed="10"/>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indexed="64"/>
      </patternFill>
    </fill>
    <fill>
      <patternFill patternType="solid">
        <fgColor theme="9" tint="-0.249977111117893"/>
        <bgColor indexed="64"/>
      </patternFill>
    </fill>
    <fill>
      <patternFill patternType="solid">
        <fgColor theme="0"/>
        <bgColor indexed="31"/>
      </patternFill>
    </fill>
    <fill>
      <patternFill patternType="solid">
        <fgColor theme="0" tint="-0.14999847407452621"/>
        <bgColor indexed="64"/>
      </patternFill>
    </fill>
    <fill>
      <patternFill patternType="solid">
        <fgColor theme="9" tint="0.59999389629810485"/>
        <bgColor indexed="64"/>
      </patternFill>
    </fill>
    <fill>
      <patternFill patternType="solid">
        <fgColor rgb="FFC6E0B4"/>
        <bgColor indexed="64"/>
      </patternFill>
    </fill>
    <fill>
      <patternFill patternType="solid">
        <fgColor rgb="FFFFFFFF"/>
        <bgColor indexed="64"/>
      </patternFill>
    </fill>
    <fill>
      <patternFill patternType="solid">
        <fgColor theme="7" tint="0.59999389629810485"/>
        <bgColor indexed="64"/>
      </patternFill>
    </fill>
    <fill>
      <patternFill patternType="solid">
        <fgColor rgb="FF00CC00"/>
        <bgColor indexed="31"/>
      </patternFill>
    </fill>
    <fill>
      <patternFill patternType="solid">
        <fgColor theme="5" tint="-0.249977111117893"/>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2"/>
        <bgColor indexed="64"/>
      </patternFill>
    </fill>
    <fill>
      <patternFill patternType="solid">
        <fgColor rgb="FF92D050"/>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rgb="FF7030A0"/>
        <bgColor indexed="64"/>
      </patternFill>
    </fill>
    <fill>
      <patternFill patternType="solid">
        <fgColor theme="0" tint="-0.499984740745262"/>
        <bgColor indexed="64"/>
      </patternFill>
    </fill>
    <fill>
      <patternFill patternType="lightUp">
        <bgColor theme="0" tint="-0.499984740745262"/>
      </patternFill>
    </fill>
    <fill>
      <patternFill patternType="solid">
        <fgColor rgb="FF4477F0"/>
        <bgColor indexed="64"/>
      </patternFill>
    </fill>
    <fill>
      <patternFill patternType="solid">
        <fgColor theme="2" tint="-9.9978637043366805E-2"/>
        <bgColor indexed="64"/>
      </patternFill>
    </fill>
    <fill>
      <patternFill patternType="solid">
        <fgColor rgb="FF7BEFC3"/>
        <bgColor indexed="64"/>
      </patternFill>
    </fill>
    <fill>
      <patternFill patternType="solid">
        <fgColor rgb="FF011C35"/>
        <bgColor rgb="FF011C35"/>
      </patternFill>
    </fill>
    <fill>
      <patternFill patternType="solid">
        <fgColor rgb="FF00B050"/>
        <bgColor indexed="64"/>
      </patternFill>
    </fill>
    <fill>
      <patternFill patternType="solid">
        <fgColor rgb="FF002060"/>
        <bgColor indexed="64"/>
      </patternFill>
    </fill>
    <fill>
      <patternFill patternType="solid">
        <fgColor rgb="FFE7E6E6"/>
        <bgColor rgb="FF000000"/>
      </patternFill>
    </fill>
    <fill>
      <patternFill patternType="solid">
        <fgColor rgb="FFF2F2F2"/>
        <bgColor rgb="FF000000"/>
      </patternFill>
    </fill>
    <fill>
      <patternFill patternType="solid">
        <fgColor rgb="FFD9D9D9"/>
        <bgColor rgb="FF000000"/>
      </patternFill>
    </fill>
    <fill>
      <patternFill patternType="solid">
        <fgColor rgb="FFFFC000"/>
        <bgColor rgb="FF000000"/>
      </patternFill>
    </fill>
    <fill>
      <patternFill patternType="solid">
        <fgColor rgb="FFBFBFBF"/>
        <bgColor rgb="FF000000"/>
      </patternFill>
    </fill>
    <fill>
      <patternFill patternType="solid">
        <fgColor theme="0" tint="-0.14999847407452621"/>
        <bgColor rgb="FF000000"/>
      </patternFill>
    </fill>
  </fills>
  <borders count="123">
    <border>
      <left/>
      <right/>
      <top/>
      <bottom/>
      <diagonal/>
    </border>
    <border>
      <left style="thin">
        <color indexed="63"/>
      </left>
      <right style="thin">
        <color indexed="63"/>
      </right>
      <top style="thin">
        <color indexed="63"/>
      </top>
      <bottom style="thin">
        <color indexed="63"/>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8"/>
      </left>
      <right/>
      <top/>
      <bottom style="thin">
        <color indexed="8"/>
      </bottom>
      <diagonal/>
    </border>
    <border>
      <left/>
      <right style="thin">
        <color indexed="8"/>
      </right>
      <top/>
      <bottom/>
      <diagonal/>
    </border>
    <border>
      <left/>
      <right style="thin">
        <color indexed="8"/>
      </right>
      <top/>
      <bottom style="thin">
        <color indexed="8"/>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bottom/>
      <diagonal/>
    </border>
    <border>
      <left/>
      <right/>
      <top style="medium">
        <color indexed="64"/>
      </top>
      <bottom style="medium">
        <color indexed="64"/>
      </bottom>
      <diagonal/>
    </border>
    <border>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thin">
        <color indexed="64"/>
      </top>
      <bottom style="thin">
        <color indexed="64"/>
      </bottom>
      <diagonal/>
    </border>
    <border>
      <left style="hair">
        <color rgb="FFFF0000"/>
      </left>
      <right style="hair">
        <color rgb="FFFF0000"/>
      </right>
      <top/>
      <bottom/>
      <diagonal/>
    </border>
    <border>
      <left style="hair">
        <color rgb="FFFF0000"/>
      </left>
      <right/>
      <top/>
      <bottom/>
      <diagonal/>
    </border>
    <border>
      <left style="thin">
        <color indexed="64"/>
      </left>
      <right style="hair">
        <color rgb="FFFF0000"/>
      </right>
      <top style="thin">
        <color indexed="64"/>
      </top>
      <bottom style="thin">
        <color indexed="64"/>
      </bottom>
      <diagonal/>
    </border>
    <border>
      <left style="hair">
        <color rgb="FFFF0000"/>
      </left>
      <right style="thin">
        <color indexed="64"/>
      </right>
      <top style="thin">
        <color indexed="64"/>
      </top>
      <bottom style="thin">
        <color indexed="64"/>
      </bottom>
      <diagonal/>
    </border>
    <border>
      <left/>
      <right style="hair">
        <color rgb="FFFF0000"/>
      </right>
      <top style="thin">
        <color indexed="64"/>
      </top>
      <bottom style="thin">
        <color indexed="64"/>
      </bottom>
      <diagonal/>
    </border>
    <border>
      <left style="thin">
        <color indexed="64"/>
      </left>
      <right style="hair">
        <color rgb="FFFF0000"/>
      </right>
      <top/>
      <bottom style="hair">
        <color rgb="FFFF0000"/>
      </bottom>
      <diagonal/>
    </border>
    <border>
      <left style="hair">
        <color rgb="FFFF0000"/>
      </left>
      <right style="thin">
        <color indexed="64"/>
      </right>
      <top/>
      <bottom style="hair">
        <color rgb="FFFF0000"/>
      </bottom>
      <diagonal/>
    </border>
    <border>
      <left style="thin">
        <color indexed="64"/>
      </left>
      <right style="thin">
        <color indexed="64"/>
      </right>
      <top/>
      <bottom style="hair">
        <color rgb="FFFF0000"/>
      </bottom>
      <diagonal/>
    </border>
    <border>
      <left/>
      <right style="thin">
        <color indexed="64"/>
      </right>
      <top style="thin">
        <color indexed="64"/>
      </top>
      <bottom style="hair">
        <color rgb="FFFF0000"/>
      </bottom>
      <diagonal/>
    </border>
    <border>
      <left/>
      <right style="thin">
        <color indexed="64"/>
      </right>
      <top/>
      <bottom style="hair">
        <color rgb="FFFF0000"/>
      </bottom>
      <diagonal/>
    </border>
    <border>
      <left style="double">
        <color indexed="64"/>
      </left>
      <right style="thin">
        <color indexed="64"/>
      </right>
      <top style="thin">
        <color indexed="64"/>
      </top>
      <bottom style="double">
        <color rgb="FFC00000"/>
      </bottom>
      <diagonal/>
    </border>
    <border>
      <left/>
      <right style="thin">
        <color indexed="64"/>
      </right>
      <top style="thin">
        <color indexed="64"/>
      </top>
      <bottom style="double">
        <color rgb="FFC00000"/>
      </bottom>
      <diagonal/>
    </border>
    <border>
      <left style="thin">
        <color indexed="64"/>
      </left>
      <right style="thin">
        <color indexed="64"/>
      </right>
      <top style="thin">
        <color indexed="64"/>
      </top>
      <bottom style="double">
        <color rgb="FFC00000"/>
      </bottom>
      <diagonal/>
    </border>
    <border>
      <left style="thin">
        <color indexed="64"/>
      </left>
      <right/>
      <top style="thin">
        <color indexed="64"/>
      </top>
      <bottom style="double">
        <color rgb="FFC00000"/>
      </bottom>
      <diagonal/>
    </border>
    <border>
      <left style="thin">
        <color indexed="64"/>
      </left>
      <right style="double">
        <color indexed="64"/>
      </right>
      <top style="thin">
        <color indexed="64"/>
      </top>
      <bottom style="double">
        <color rgb="FFC00000"/>
      </bottom>
      <diagonal/>
    </border>
    <border>
      <left style="double">
        <color indexed="64"/>
      </left>
      <right/>
      <top style="thin">
        <color indexed="64"/>
      </top>
      <bottom style="double">
        <color rgb="FFC00000"/>
      </bottom>
      <diagonal/>
    </border>
    <border>
      <left/>
      <right style="double">
        <color indexed="64"/>
      </right>
      <top style="thin">
        <color indexed="64"/>
      </top>
      <bottom style="double">
        <color rgb="FFC00000"/>
      </bottom>
      <diagonal/>
    </border>
    <border>
      <left style="thin">
        <color indexed="64"/>
      </left>
      <right style="thin">
        <color indexed="64"/>
      </right>
      <top style="hair">
        <color rgb="FFFF0000"/>
      </top>
      <bottom/>
      <diagonal/>
    </border>
    <border>
      <left/>
      <right/>
      <top style="thin">
        <color auto="1"/>
      </top>
      <bottom style="thin">
        <color auto="1"/>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9"/>
      </left>
      <right style="thin">
        <color indexed="9"/>
      </right>
      <top style="thin">
        <color indexed="9"/>
      </top>
      <bottom/>
      <diagonal/>
    </border>
    <border>
      <left style="thin">
        <color indexed="64"/>
      </left>
      <right style="hair">
        <color rgb="FFFF0000"/>
      </right>
      <top style="thin">
        <color indexed="64"/>
      </top>
      <bottom/>
      <diagonal/>
    </border>
    <border>
      <left style="hair">
        <color rgb="FFFF0000"/>
      </left>
      <right style="hair">
        <color rgb="FFFF0000"/>
      </right>
      <top style="thin">
        <color indexed="64"/>
      </top>
      <bottom/>
      <diagonal/>
    </border>
    <border>
      <left style="hair">
        <color rgb="FFFF0000"/>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auto="1"/>
      </right>
      <top style="medium">
        <color indexed="64"/>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indexed="64"/>
      </left>
      <right style="thin">
        <color indexed="64"/>
      </right>
      <top style="thin">
        <color indexed="64"/>
      </top>
      <bottom/>
      <diagonal/>
    </border>
  </borders>
  <cellStyleXfs count="9">
    <xf numFmtId="0" fontId="0" fillId="0" borderId="0"/>
    <xf numFmtId="0" fontId="6" fillId="0" borderId="0"/>
    <xf numFmtId="0" fontId="6" fillId="0" borderId="0"/>
    <xf numFmtId="0" fontId="9" fillId="0" borderId="0"/>
    <xf numFmtId="0" fontId="9" fillId="0" borderId="0"/>
    <xf numFmtId="0" fontId="3" fillId="2" borderId="1" applyNumberFormat="0" applyAlignment="0" applyProtection="0"/>
    <xf numFmtId="0" fontId="3" fillId="2" borderId="1"/>
    <xf numFmtId="164" fontId="30" fillId="0" borderId="0" applyFont="0" applyFill="0" applyBorder="0" applyAlignment="0" applyProtection="0"/>
    <xf numFmtId="0" fontId="60" fillId="0" borderId="0" applyNumberFormat="0" applyFill="0" applyBorder="0" applyAlignment="0" applyProtection="0"/>
  </cellStyleXfs>
  <cellXfs count="530">
    <xf numFmtId="0" fontId="0" fillId="0" borderId="0" xfId="0"/>
    <xf numFmtId="0" fontId="6" fillId="0" borderId="0" xfId="1" applyFont="1"/>
    <xf numFmtId="0" fontId="4" fillId="0" borderId="0" xfId="1" applyFont="1"/>
    <xf numFmtId="0" fontId="8" fillId="0" borderId="0" xfId="1" applyFont="1" applyFill="1"/>
    <xf numFmtId="0" fontId="5" fillId="0" borderId="0" xfId="1" applyFont="1" applyBorder="1" applyAlignment="1">
      <alignment horizontal="center" wrapText="1"/>
    </xf>
    <xf numFmtId="0" fontId="6" fillId="0" borderId="0" xfId="2"/>
    <xf numFmtId="0" fontId="6" fillId="0" borderId="4" xfId="2" applyBorder="1" applyAlignment="1">
      <alignment vertical="center" wrapText="1"/>
    </xf>
    <xf numFmtId="0" fontId="6" fillId="0" borderId="4" xfId="2" applyBorder="1" applyAlignment="1">
      <alignment wrapText="1"/>
    </xf>
    <xf numFmtId="0" fontId="0" fillId="0" borderId="0" xfId="0" applyAlignment="1">
      <alignment wrapText="1"/>
    </xf>
    <xf numFmtId="0" fontId="0" fillId="0" borderId="4" xfId="0" applyBorder="1" applyAlignment="1">
      <alignment wrapText="1"/>
    </xf>
    <xf numFmtId="0" fontId="6" fillId="0" borderId="0" xfId="1" applyFont="1" applyAlignment="1"/>
    <xf numFmtId="0" fontId="7" fillId="0" borderId="0" xfId="2" applyFont="1" applyAlignment="1">
      <alignment horizontal="center" wrapText="1"/>
    </xf>
    <xf numFmtId="0" fontId="6" fillId="0" borderId="0" xfId="2" applyAlignment="1">
      <alignment wrapText="1"/>
    </xf>
    <xf numFmtId="0" fontId="6" fillId="0" borderId="0" xfId="2" applyAlignment="1">
      <alignment horizontal="left" vertical="center" wrapText="1"/>
    </xf>
    <xf numFmtId="0" fontId="6" fillId="0" borderId="0" xfId="2" applyAlignment="1">
      <alignment horizontal="center" vertical="center" wrapText="1"/>
    </xf>
    <xf numFmtId="0" fontId="16" fillId="7" borderId="52" xfId="4" applyFont="1" applyFill="1" applyBorder="1" applyAlignment="1" applyProtection="1">
      <alignment horizontal="center" vertical="center" wrapText="1"/>
      <protection locked="0"/>
    </xf>
    <xf numFmtId="0" fontId="16" fillId="7" borderId="53" xfId="4" applyFont="1" applyFill="1" applyBorder="1" applyAlignment="1" applyProtection="1">
      <alignment horizontal="center" vertical="center" wrapText="1"/>
      <protection locked="0"/>
    </xf>
    <xf numFmtId="0" fontId="16" fillId="7" borderId="5" xfId="4" applyFont="1" applyFill="1" applyBorder="1" applyAlignment="1" applyProtection="1">
      <alignment horizontal="center" vertical="center" wrapText="1"/>
      <protection locked="0"/>
    </xf>
    <xf numFmtId="0" fontId="16" fillId="7" borderId="4" xfId="4" applyFont="1" applyFill="1" applyBorder="1" applyAlignment="1" applyProtection="1">
      <alignment horizontal="center" vertical="center" wrapText="1"/>
      <protection locked="0"/>
    </xf>
    <xf numFmtId="0" fontId="16" fillId="7" borderId="54" xfId="4" applyFont="1" applyFill="1" applyBorder="1" applyAlignment="1" applyProtection="1">
      <alignment horizontal="center" vertical="center" wrapText="1"/>
      <protection locked="0"/>
    </xf>
    <xf numFmtId="0" fontId="16" fillId="7" borderId="55" xfId="4" applyFont="1" applyFill="1" applyBorder="1" applyAlignment="1" applyProtection="1">
      <alignment horizontal="center" vertical="center" wrapText="1"/>
      <protection locked="0"/>
    </xf>
    <xf numFmtId="0" fontId="16" fillId="7" borderId="56" xfId="4" applyFont="1" applyFill="1" applyBorder="1" applyAlignment="1" applyProtection="1">
      <alignment horizontal="center" vertical="center" wrapText="1"/>
      <protection locked="0"/>
    </xf>
    <xf numFmtId="0" fontId="16" fillId="6" borderId="4" xfId="4" applyFont="1" applyFill="1" applyBorder="1" applyAlignment="1" applyProtection="1">
      <alignment horizontal="center" vertical="center" wrapText="1"/>
      <protection locked="0"/>
    </xf>
    <xf numFmtId="0" fontId="15" fillId="7" borderId="57" xfId="4" applyFont="1" applyFill="1" applyBorder="1" applyAlignment="1" applyProtection="1">
      <alignment horizontal="center" vertical="center" wrapText="1"/>
      <protection locked="0"/>
    </xf>
    <xf numFmtId="0" fontId="15" fillId="7" borderId="58" xfId="4" applyFont="1" applyFill="1" applyBorder="1" applyAlignment="1" applyProtection="1">
      <alignment horizontal="center" vertical="center" wrapText="1"/>
      <protection locked="0"/>
    </xf>
    <xf numFmtId="0" fontId="15" fillId="6" borderId="59" xfId="4" applyFont="1" applyFill="1" applyBorder="1" applyAlignment="1" applyProtection="1">
      <alignment horizontal="center" vertical="center" wrapText="1"/>
      <protection locked="0"/>
    </xf>
    <xf numFmtId="0" fontId="15" fillId="6" borderId="6" xfId="4" applyFont="1" applyFill="1" applyBorder="1" applyAlignment="1" applyProtection="1">
      <alignment horizontal="center" vertical="center" wrapText="1"/>
      <protection locked="0"/>
    </xf>
    <xf numFmtId="0" fontId="15" fillId="6" borderId="4" xfId="4" applyFont="1" applyFill="1" applyBorder="1" applyAlignment="1" applyProtection="1">
      <alignment horizontal="center" vertical="center" wrapText="1"/>
      <protection locked="0"/>
    </xf>
    <xf numFmtId="0" fontId="6" fillId="0" borderId="0" xfId="2" applyAlignment="1">
      <alignment horizontal="right" wrapText="1"/>
    </xf>
    <xf numFmtId="0" fontId="6" fillId="0" borderId="0" xfId="2" applyAlignment="1">
      <alignment horizontal="center" wrapText="1"/>
    </xf>
    <xf numFmtId="0" fontId="0" fillId="0" borderId="0" xfId="0" applyAlignment="1">
      <alignment horizontal="center" vertical="center" wrapText="1"/>
    </xf>
    <xf numFmtId="0" fontId="17" fillId="8" borderId="4" xfId="3" applyFont="1" applyFill="1" applyBorder="1" applyAlignment="1">
      <alignment horizontal="center" vertical="center" wrapText="1"/>
    </xf>
    <xf numFmtId="0" fontId="18" fillId="3" borderId="4" xfId="1" applyFont="1" applyFill="1" applyBorder="1" applyAlignment="1">
      <alignment horizontal="center" vertical="center" wrapText="1"/>
    </xf>
    <xf numFmtId="0" fontId="19" fillId="4" borderId="4" xfId="3" applyFont="1" applyFill="1" applyBorder="1" applyAlignment="1">
      <alignment horizontal="center" vertical="center" wrapText="1"/>
    </xf>
    <xf numFmtId="0" fontId="19" fillId="5" borderId="4" xfId="3" applyFont="1" applyFill="1" applyBorder="1" applyAlignment="1">
      <alignment horizontal="center" vertical="center" wrapText="1"/>
    </xf>
    <xf numFmtId="0" fontId="20" fillId="9" borderId="7" xfId="1" applyFont="1" applyFill="1" applyBorder="1" applyAlignment="1">
      <alignment horizontal="center" vertical="center" wrapText="1"/>
    </xf>
    <xf numFmtId="0" fontId="20" fillId="9" borderId="8" xfId="1" applyFont="1" applyFill="1" applyBorder="1" applyAlignment="1">
      <alignment horizontal="center" vertical="center" wrapText="1"/>
    </xf>
    <xf numFmtId="0" fontId="20" fillId="9" borderId="4" xfId="1" applyFont="1" applyFill="1" applyBorder="1" applyAlignment="1">
      <alignment horizontal="center" vertical="center" wrapText="1"/>
    </xf>
    <xf numFmtId="0" fontId="11" fillId="0" borderId="6" xfId="1" applyFont="1" applyFill="1" applyBorder="1" applyAlignment="1">
      <alignment horizontal="center" vertical="center" wrapText="1"/>
    </xf>
    <xf numFmtId="0" fontId="11" fillId="0" borderId="9" xfId="1" applyFont="1" applyFill="1" applyBorder="1" applyAlignment="1">
      <alignment horizontal="center" vertical="center" wrapText="1"/>
    </xf>
    <xf numFmtId="0" fontId="15" fillId="7" borderId="60" xfId="4" applyFont="1" applyFill="1" applyBorder="1" applyAlignment="1" applyProtection="1">
      <alignment horizontal="justify" vertical="center" wrapText="1"/>
      <protection locked="0"/>
    </xf>
    <xf numFmtId="0" fontId="15" fillId="7" borderId="61" xfId="4" applyFont="1" applyFill="1" applyBorder="1" applyAlignment="1" applyProtection="1">
      <alignment horizontal="justify" vertical="center" wrapText="1"/>
      <protection locked="0"/>
    </xf>
    <xf numFmtId="0" fontId="15" fillId="7" borderId="10" xfId="4" applyFont="1" applyFill="1" applyBorder="1" applyAlignment="1" applyProtection="1">
      <alignment horizontal="justify" vertical="center" wrapText="1"/>
      <protection locked="0"/>
    </xf>
    <xf numFmtId="0" fontId="11" fillId="11" borderId="12" xfId="1" applyFont="1" applyFill="1" applyBorder="1" applyAlignment="1">
      <alignment horizontal="center" vertical="center" wrapText="1"/>
    </xf>
    <xf numFmtId="0" fontId="11" fillId="11" borderId="4" xfId="1" applyFont="1" applyFill="1" applyBorder="1" applyAlignment="1">
      <alignment vertical="center" wrapText="1"/>
    </xf>
    <xf numFmtId="0" fontId="11" fillId="11" borderId="9" xfId="1" applyFont="1" applyFill="1" applyBorder="1" applyAlignment="1">
      <alignment vertical="center" wrapText="1"/>
    </xf>
    <xf numFmtId="0" fontId="4" fillId="0" borderId="0" xfId="1" applyFont="1" applyAlignment="1">
      <alignment horizontal="center" vertical="center"/>
    </xf>
    <xf numFmtId="0" fontId="6" fillId="0" borderId="0" xfId="1" applyFont="1" applyAlignment="1">
      <alignment horizontal="center" vertical="center"/>
    </xf>
    <xf numFmtId="0" fontId="1" fillId="0" borderId="4" xfId="1" applyFont="1" applyBorder="1" applyAlignment="1">
      <alignment horizontal="center" vertical="center" wrapText="1"/>
    </xf>
    <xf numFmtId="0" fontId="2" fillId="11" borderId="4" xfId="1" applyFont="1" applyFill="1" applyBorder="1" applyAlignment="1">
      <alignment horizontal="center" vertical="center" wrapText="1"/>
    </xf>
    <xf numFmtId="0" fontId="1" fillId="0" borderId="4" xfId="1" applyFont="1" applyBorder="1" applyAlignment="1">
      <alignment horizontal="justify" vertical="center" wrapText="1"/>
    </xf>
    <xf numFmtId="0" fontId="0" fillId="0" borderId="0" xfId="0" applyAlignment="1">
      <alignment horizontal="center" wrapText="1"/>
    </xf>
    <xf numFmtId="0" fontId="0" fillId="0" borderId="0" xfId="0" applyAlignment="1">
      <alignment horizontal="left" vertical="center" wrapText="1"/>
    </xf>
    <xf numFmtId="0" fontId="0" fillId="0" borderId="11" xfId="0" applyBorder="1" applyAlignment="1">
      <alignment wrapText="1"/>
    </xf>
    <xf numFmtId="0" fontId="0" fillId="0" borderId="13" xfId="0" applyBorder="1" applyAlignment="1">
      <alignment wrapText="1"/>
    </xf>
    <xf numFmtId="0" fontId="0" fillId="0" borderId="15" xfId="0" applyBorder="1" applyAlignment="1">
      <alignment wrapText="1"/>
    </xf>
    <xf numFmtId="0" fontId="14" fillId="0" borderId="17" xfId="0" applyFont="1" applyBorder="1" applyAlignment="1">
      <alignment horizontal="right" wrapText="1"/>
    </xf>
    <xf numFmtId="0" fontId="0" fillId="0" borderId="0" xfId="0" applyAlignment="1">
      <alignment vertical="center"/>
    </xf>
    <xf numFmtId="0" fontId="0" fillId="0" borderId="0" xfId="0" applyAlignment="1" applyProtection="1">
      <alignment vertical="center"/>
      <protection locked="0"/>
    </xf>
    <xf numFmtId="0" fontId="0" fillId="0" borderId="0" xfId="0" applyAlignment="1" applyProtection="1">
      <alignment vertical="center"/>
    </xf>
    <xf numFmtId="0" fontId="0" fillId="0" borderId="0" xfId="0" applyAlignment="1" applyProtection="1">
      <alignment horizontal="center" vertical="center"/>
    </xf>
    <xf numFmtId="0" fontId="0" fillId="0" borderId="0" xfId="0" applyAlignment="1" applyProtection="1">
      <alignment horizontal="justify" vertical="center"/>
    </xf>
    <xf numFmtId="0" fontId="14" fillId="13" borderId="21" xfId="0" applyFont="1" applyFill="1" applyBorder="1" applyAlignment="1" applyProtection="1">
      <alignment horizontal="center" vertical="center" wrapText="1"/>
    </xf>
    <xf numFmtId="0" fontId="14" fillId="13" borderId="22" xfId="0" applyFont="1" applyFill="1" applyBorder="1" applyAlignment="1" applyProtection="1">
      <alignment horizontal="center" vertical="center" wrapText="1"/>
    </xf>
    <xf numFmtId="0" fontId="22" fillId="13" borderId="22" xfId="0" applyFont="1" applyFill="1" applyBorder="1" applyAlignment="1" applyProtection="1">
      <alignment horizontal="center" vertical="center" wrapText="1"/>
      <protection locked="0"/>
    </xf>
    <xf numFmtId="0" fontId="14" fillId="13" borderId="23" xfId="0" applyFont="1" applyFill="1" applyBorder="1" applyAlignment="1" applyProtection="1">
      <alignment horizontal="center" vertical="center" wrapText="1"/>
    </xf>
    <xf numFmtId="0" fontId="14" fillId="13" borderId="24" xfId="0" applyFont="1" applyFill="1" applyBorder="1" applyAlignment="1" applyProtection="1">
      <alignment horizontal="left" vertical="center" wrapText="1"/>
      <protection locked="0"/>
    </xf>
    <xf numFmtId="0" fontId="0" fillId="0" borderId="25" xfId="0" applyBorder="1" applyAlignment="1" applyProtection="1">
      <alignment horizontal="justify" vertical="center" wrapText="1"/>
      <protection locked="0"/>
    </xf>
    <xf numFmtId="0" fontId="0" fillId="0" borderId="6" xfId="0" applyBorder="1" applyAlignment="1" applyProtection="1">
      <alignment horizontal="center" vertical="center" wrapText="1"/>
      <protection locked="0"/>
    </xf>
    <xf numFmtId="0" fontId="0" fillId="0" borderId="6" xfId="0" applyBorder="1" applyAlignment="1" applyProtection="1">
      <alignment horizontal="justify" vertical="center" wrapText="1"/>
      <protection locked="0"/>
    </xf>
    <xf numFmtId="0" fontId="0" fillId="0" borderId="5" xfId="0" applyBorder="1" applyAlignment="1" applyProtection="1">
      <alignment horizontal="center" vertical="center" wrapText="1"/>
    </xf>
    <xf numFmtId="0" fontId="0" fillId="0" borderId="6" xfId="0" applyFont="1" applyBorder="1" applyAlignment="1" applyProtection="1">
      <alignment horizontal="center" vertical="center"/>
      <protection locked="0"/>
    </xf>
    <xf numFmtId="0" fontId="0" fillId="0" borderId="26" xfId="0" applyBorder="1" applyAlignment="1" applyProtection="1">
      <alignment horizontal="justify" vertical="center" wrapText="1"/>
      <protection locked="0"/>
    </xf>
    <xf numFmtId="0" fontId="0" fillId="0" borderId="27" xfId="0" applyBorder="1" applyAlignment="1" applyProtection="1">
      <alignment horizontal="center" vertical="center" wrapText="1"/>
      <protection locked="0"/>
    </xf>
    <xf numFmtId="0" fontId="0" fillId="0" borderId="0" xfId="0" applyAlignment="1">
      <alignment vertical="center" wrapText="1"/>
    </xf>
    <xf numFmtId="0" fontId="0" fillId="0" borderId="0" xfId="0" applyAlignment="1" applyProtection="1">
      <alignment horizontal="justify" vertical="center"/>
      <protection locked="0"/>
    </xf>
    <xf numFmtId="0" fontId="0" fillId="0" borderId="0" xfId="0" applyAlignment="1" applyProtection="1">
      <alignment horizontal="center" vertical="center"/>
      <protection locked="0"/>
    </xf>
    <xf numFmtId="0" fontId="0" fillId="0" borderId="10" xfId="0" applyBorder="1" applyAlignment="1" applyProtection="1">
      <alignment horizontal="justify" vertical="center" wrapText="1"/>
      <protection locked="0"/>
    </xf>
    <xf numFmtId="0" fontId="0" fillId="6" borderId="4" xfId="0" applyFont="1" applyFill="1" applyBorder="1" applyAlignment="1" applyProtection="1">
      <alignment horizontal="center" vertical="center"/>
    </xf>
    <xf numFmtId="0" fontId="14" fillId="13" borderId="22" xfId="0" applyFont="1" applyFill="1" applyBorder="1" applyAlignment="1" applyProtection="1">
      <alignment horizontal="center" vertical="top" wrapText="1"/>
    </xf>
    <xf numFmtId="0" fontId="14" fillId="13" borderId="28" xfId="0" applyFont="1" applyFill="1" applyBorder="1" applyAlignment="1" applyProtection="1">
      <alignment vertical="center" wrapText="1"/>
      <protection locked="0"/>
    </xf>
    <xf numFmtId="0" fontId="0" fillId="0" borderId="24" xfId="0" applyBorder="1" applyAlignment="1">
      <alignment vertical="center"/>
    </xf>
    <xf numFmtId="0" fontId="0" fillId="0" borderId="62" xfId="0" applyBorder="1" applyAlignment="1" applyProtection="1">
      <alignment horizontal="justify" vertical="center" wrapText="1"/>
      <protection locked="0"/>
    </xf>
    <xf numFmtId="0" fontId="0" fillId="0" borderId="63" xfId="0" applyBorder="1" applyAlignment="1" applyProtection="1">
      <alignment horizontal="justify" vertical="center" wrapText="1"/>
      <protection locked="0"/>
    </xf>
    <xf numFmtId="0" fontId="0" fillId="0" borderId="64" xfId="0" applyBorder="1" applyAlignment="1" applyProtection="1">
      <alignment horizontal="center" vertical="center" wrapText="1"/>
      <protection locked="0"/>
    </xf>
    <xf numFmtId="0" fontId="0" fillId="0" borderId="64" xfId="0" applyBorder="1" applyAlignment="1" applyProtection="1">
      <alignment horizontal="justify" vertical="center" wrapText="1"/>
      <protection locked="0"/>
    </xf>
    <xf numFmtId="0" fontId="0" fillId="0" borderId="65" xfId="0" applyBorder="1" applyAlignment="1" applyProtection="1">
      <alignment horizontal="center" vertical="center" wrapText="1"/>
    </xf>
    <xf numFmtId="0" fontId="0" fillId="0" borderId="64" xfId="0" applyFont="1" applyBorder="1" applyAlignment="1" applyProtection="1">
      <alignment horizontal="center" vertical="center"/>
      <protection locked="0"/>
    </xf>
    <xf numFmtId="0" fontId="0" fillId="6" borderId="64" xfId="0" applyFont="1" applyFill="1" applyBorder="1" applyAlignment="1" applyProtection="1">
      <alignment horizontal="center" vertical="center"/>
    </xf>
    <xf numFmtId="0" fontId="0" fillId="0" borderId="66" xfId="0" applyBorder="1" applyAlignment="1" applyProtection="1">
      <alignment horizontal="center" vertical="center" wrapText="1"/>
      <protection locked="0"/>
    </xf>
    <xf numFmtId="0" fontId="23" fillId="13" borderId="22" xfId="0" applyFont="1" applyFill="1" applyBorder="1" applyAlignment="1" applyProtection="1">
      <alignment horizontal="center" vertical="center" wrapText="1"/>
      <protection locked="0"/>
    </xf>
    <xf numFmtId="0" fontId="24" fillId="0" borderId="4" xfId="0" applyFont="1" applyBorder="1" applyAlignment="1">
      <alignment horizontal="center" vertical="center" wrapText="1"/>
    </xf>
    <xf numFmtId="0" fontId="24" fillId="6" borderId="4" xfId="0" applyFont="1" applyFill="1" applyBorder="1" applyAlignment="1">
      <alignment horizontal="center" vertical="center" wrapText="1"/>
    </xf>
    <xf numFmtId="0" fontId="28" fillId="0" borderId="4" xfId="0" applyFont="1" applyBorder="1" applyAlignment="1">
      <alignment horizontal="justify" vertical="center" wrapText="1"/>
    </xf>
    <xf numFmtId="0" fontId="28" fillId="0" borderId="16" xfId="0" applyFont="1" applyBorder="1" applyAlignment="1">
      <alignment horizontal="justify" vertical="center" wrapText="1"/>
    </xf>
    <xf numFmtId="0" fontId="27" fillId="0" borderId="26" xfId="0" applyFont="1" applyBorder="1" applyAlignment="1">
      <alignment horizontal="center" vertical="center" wrapText="1"/>
    </xf>
    <xf numFmtId="0" fontId="27" fillId="6" borderId="26" xfId="0" applyFont="1" applyFill="1" applyBorder="1" applyAlignment="1">
      <alignment horizontal="center" vertical="center" wrapText="1"/>
    </xf>
    <xf numFmtId="0" fontId="28" fillId="6" borderId="4" xfId="0" applyFont="1" applyFill="1" applyBorder="1" applyAlignment="1">
      <alignment horizontal="justify" vertical="center" wrapText="1"/>
    </xf>
    <xf numFmtId="0" fontId="28" fillId="6" borderId="16" xfId="0" applyFont="1" applyFill="1" applyBorder="1" applyAlignment="1">
      <alignment horizontal="justify" vertical="center" wrapText="1"/>
    </xf>
    <xf numFmtId="0" fontId="28" fillId="0" borderId="0" xfId="0" applyFont="1" applyAlignment="1">
      <alignment wrapText="1"/>
    </xf>
    <xf numFmtId="0" fontId="17" fillId="21" borderId="4" xfId="3" applyFont="1" applyFill="1" applyBorder="1" applyAlignment="1">
      <alignment horizontal="center" vertical="center" wrapText="1"/>
    </xf>
    <xf numFmtId="0" fontId="21" fillId="15" borderId="4" xfId="4" applyFont="1" applyFill="1" applyBorder="1" applyAlignment="1" applyProtection="1">
      <alignment horizontal="center" vertical="center" wrapText="1"/>
    </xf>
    <xf numFmtId="0" fontId="32" fillId="0" borderId="0" xfId="0" applyFont="1" applyAlignment="1">
      <alignment wrapText="1"/>
    </xf>
    <xf numFmtId="0" fontId="31" fillId="24" borderId="4" xfId="0" applyFont="1" applyFill="1" applyBorder="1" applyAlignment="1">
      <alignment horizontal="center" wrapText="1"/>
    </xf>
    <xf numFmtId="0" fontId="31" fillId="24" borderId="4" xfId="0" applyFont="1" applyFill="1" applyBorder="1" applyAlignment="1">
      <alignment wrapText="1"/>
    </xf>
    <xf numFmtId="0" fontId="0" fillId="0" borderId="4" xfId="0" applyBorder="1" applyAlignment="1">
      <alignment horizontal="left" vertical="center" wrapText="1"/>
    </xf>
    <xf numFmtId="0" fontId="0" fillId="0" borderId="30" xfId="0" applyBorder="1" applyAlignment="1">
      <alignment wrapText="1"/>
    </xf>
    <xf numFmtId="0" fontId="0" fillId="0" borderId="0" xfId="0" applyBorder="1" applyAlignment="1">
      <alignment wrapText="1"/>
    </xf>
    <xf numFmtId="0" fontId="0" fillId="0" borderId="70" xfId="0" applyBorder="1" applyAlignment="1">
      <alignment wrapText="1"/>
    </xf>
    <xf numFmtId="0" fontId="0" fillId="0" borderId="38" xfId="0" applyBorder="1" applyAlignment="1">
      <alignment wrapText="1"/>
    </xf>
    <xf numFmtId="0" fontId="37" fillId="0" borderId="0" xfId="0" applyFont="1"/>
    <xf numFmtId="0" fontId="37" fillId="0" borderId="0" xfId="0" applyFont="1" applyBorder="1" applyAlignment="1"/>
    <xf numFmtId="0" fontId="40" fillId="11" borderId="76" xfId="4" applyFont="1" applyFill="1" applyBorder="1" applyAlignment="1" applyProtection="1">
      <alignment horizontal="center" vertical="center" wrapText="1"/>
    </xf>
    <xf numFmtId="0" fontId="37" fillId="20" borderId="6" xfId="0" applyFont="1" applyFill="1" applyBorder="1" applyAlignment="1">
      <alignment horizontal="center" vertical="center" wrapText="1"/>
    </xf>
    <xf numFmtId="0" fontId="37" fillId="6" borderId="6" xfId="0" applyFont="1" applyFill="1" applyBorder="1" applyAlignment="1">
      <alignment horizontal="center" vertical="center" wrapText="1"/>
    </xf>
    <xf numFmtId="0" fontId="37" fillId="11" borderId="6" xfId="0" applyFont="1" applyFill="1" applyBorder="1" applyAlignment="1">
      <alignment horizontal="center" vertical="center" wrapText="1"/>
    </xf>
    <xf numFmtId="0" fontId="37" fillId="0" borderId="0" xfId="0" applyFont="1" applyAlignment="1">
      <alignment horizontal="center" vertical="center" wrapText="1"/>
    </xf>
    <xf numFmtId="0" fontId="37" fillId="20" borderId="4" xfId="0" applyFont="1" applyFill="1" applyBorder="1" applyAlignment="1">
      <alignment horizontal="center" vertical="center" wrapText="1"/>
    </xf>
    <xf numFmtId="0" fontId="40" fillId="7" borderId="0" xfId="0" applyFont="1" applyFill="1" applyBorder="1" applyAlignment="1" applyProtection="1">
      <alignment vertical="center"/>
    </xf>
    <xf numFmtId="0" fontId="40" fillId="11" borderId="11" xfId="0" applyFont="1" applyFill="1" applyBorder="1" applyAlignment="1" applyProtection="1">
      <alignment horizontal="center" vertical="center" wrapText="1"/>
    </xf>
    <xf numFmtId="0" fontId="40" fillId="11" borderId="75" xfId="0" applyFont="1" applyFill="1" applyBorder="1" applyAlignment="1" applyProtection="1">
      <alignment horizontal="center" vertical="center" wrapText="1"/>
    </xf>
    <xf numFmtId="0" fontId="40" fillId="11" borderId="76" xfId="0" applyFont="1" applyFill="1" applyBorder="1" applyAlignment="1" applyProtection="1">
      <alignment horizontal="center" vertical="center" wrapText="1"/>
    </xf>
    <xf numFmtId="0" fontId="41" fillId="11" borderId="11" xfId="4" applyFont="1" applyFill="1" applyBorder="1" applyAlignment="1" applyProtection="1">
      <alignment horizontal="center" vertical="center" wrapText="1"/>
    </xf>
    <xf numFmtId="0" fontId="40" fillId="11" borderId="76" xfId="4" applyFont="1" applyFill="1" applyBorder="1" applyAlignment="1" applyProtection="1">
      <alignment horizontal="left" vertical="center" wrapText="1"/>
    </xf>
    <xf numFmtId="0" fontId="40" fillId="11" borderId="77" xfId="0" applyFont="1" applyFill="1" applyBorder="1" applyAlignment="1" applyProtection="1">
      <alignment horizontal="center" vertical="center" wrapText="1"/>
    </xf>
    <xf numFmtId="0" fontId="40" fillId="11" borderId="40" xfId="0" applyFont="1" applyFill="1" applyBorder="1" applyAlignment="1" applyProtection="1">
      <alignment horizontal="center" vertical="center" wrapText="1"/>
    </xf>
    <xf numFmtId="0" fontId="38" fillId="6" borderId="6" xfId="0" applyFont="1" applyFill="1" applyBorder="1" applyAlignment="1">
      <alignment horizontal="center" vertical="center" wrapText="1"/>
    </xf>
    <xf numFmtId="0" fontId="38" fillId="23" borderId="6" xfId="0" applyFont="1" applyFill="1" applyBorder="1" applyAlignment="1">
      <alignment horizontal="center" vertical="center" wrapText="1"/>
    </xf>
    <xf numFmtId="0" fontId="31" fillId="24" borderId="70" xfId="0" applyFont="1" applyFill="1" applyBorder="1"/>
    <xf numFmtId="0" fontId="0" fillId="0" borderId="4" xfId="0" applyBorder="1" applyAlignment="1">
      <alignment horizontal="center" wrapText="1"/>
    </xf>
    <xf numFmtId="49" fontId="42" fillId="0" borderId="14" xfId="0" applyNumberFormat="1" applyFont="1" applyFill="1" applyBorder="1" applyAlignment="1">
      <alignment horizontal="center" wrapText="1"/>
    </xf>
    <xf numFmtId="49" fontId="42" fillId="0" borderId="4" xfId="0" applyNumberFormat="1" applyFont="1" applyFill="1" applyBorder="1" applyAlignment="1">
      <alignment horizontal="center" wrapText="1"/>
    </xf>
    <xf numFmtId="49" fontId="42" fillId="0" borderId="4" xfId="0" applyNumberFormat="1" applyFont="1" applyFill="1" applyBorder="1" applyAlignment="1">
      <alignment horizontal="center" vertical="center" wrapText="1"/>
    </xf>
    <xf numFmtId="0" fontId="42" fillId="0" borderId="4" xfId="0" applyFont="1" applyFill="1" applyBorder="1" applyAlignment="1">
      <alignment horizontal="center" vertical="center" wrapText="1"/>
    </xf>
    <xf numFmtId="0" fontId="0" fillId="0" borderId="4" xfId="0" applyFill="1" applyBorder="1" applyAlignment="1">
      <alignment horizontal="center"/>
    </xf>
    <xf numFmtId="49" fontId="9" fillId="0" borderId="4" xfId="3" applyNumberFormat="1" applyFont="1" applyFill="1" applyBorder="1" applyAlignment="1">
      <alignment horizontal="center" vertical="center" wrapText="1"/>
    </xf>
    <xf numFmtId="0" fontId="21" fillId="15" borderId="14" xfId="4" applyFont="1" applyFill="1" applyBorder="1" applyAlignment="1" applyProtection="1">
      <alignment horizontal="center" vertical="center" wrapText="1"/>
    </xf>
    <xf numFmtId="0" fontId="0" fillId="0" borderId="14" xfId="0" applyBorder="1" applyAlignment="1">
      <alignment wrapText="1"/>
    </xf>
    <xf numFmtId="0" fontId="0" fillId="0" borderId="29" xfId="0" applyBorder="1" applyAlignment="1">
      <alignment wrapText="1"/>
    </xf>
    <xf numFmtId="0" fontId="0" fillId="0" borderId="16" xfId="0" applyBorder="1" applyAlignment="1">
      <alignment wrapText="1"/>
    </xf>
    <xf numFmtId="0" fontId="29" fillId="12" borderId="17" xfId="0" applyFont="1" applyFill="1" applyBorder="1" applyAlignment="1" applyProtection="1">
      <alignment horizontal="center" vertical="center" wrapText="1"/>
    </xf>
    <xf numFmtId="0" fontId="21" fillId="15" borderId="11" xfId="4" applyFont="1" applyFill="1" applyBorder="1" applyAlignment="1" applyProtection="1">
      <alignment horizontal="center" vertical="center" wrapText="1"/>
    </xf>
    <xf numFmtId="0" fontId="0" fillId="0" borderId="40" xfId="0" applyBorder="1" applyAlignment="1">
      <alignment wrapText="1"/>
    </xf>
    <xf numFmtId="0" fontId="0" fillId="0" borderId="89" xfId="0" applyBorder="1" applyAlignment="1">
      <alignment horizontal="center" wrapText="1"/>
    </xf>
    <xf numFmtId="0" fontId="0" fillId="0" borderId="90" xfId="0" applyBorder="1" applyAlignment="1">
      <alignment horizontal="center" wrapText="1"/>
    </xf>
    <xf numFmtId="0" fontId="40" fillId="11" borderId="92" xfId="0" applyFont="1" applyFill="1" applyBorder="1" applyAlignment="1" applyProtection="1">
      <alignment horizontal="center" vertical="center" wrapText="1"/>
    </xf>
    <xf numFmtId="14" fontId="17" fillId="14" borderId="91" xfId="0" applyNumberFormat="1" applyFont="1" applyFill="1" applyBorder="1" applyAlignment="1">
      <alignment horizontal="center" vertical="center" wrapText="1"/>
    </xf>
    <xf numFmtId="14" fontId="17" fillId="7" borderId="85" xfId="0" applyNumberFormat="1" applyFont="1" applyFill="1" applyBorder="1" applyAlignment="1">
      <alignment horizontal="center" vertical="center" wrapText="1"/>
    </xf>
    <xf numFmtId="0" fontId="17" fillId="7" borderId="85" xfId="0" applyFont="1" applyFill="1" applyBorder="1" applyAlignment="1">
      <alignment horizontal="center" vertical="center" wrapText="1"/>
    </xf>
    <xf numFmtId="0" fontId="27" fillId="0" borderId="4" xfId="0" applyFont="1" applyBorder="1" applyAlignment="1">
      <alignment horizontal="center" vertical="center" wrapText="1"/>
    </xf>
    <xf numFmtId="0" fontId="27" fillId="6" borderId="4" xfId="0" applyFont="1" applyFill="1" applyBorder="1" applyAlignment="1">
      <alignment horizontal="center" vertical="center" wrapText="1"/>
    </xf>
    <xf numFmtId="14" fontId="17" fillId="0" borderId="91" xfId="0" applyNumberFormat="1" applyFont="1" applyBorder="1" applyAlignment="1">
      <alignment horizontal="center" vertical="center" wrapText="1"/>
    </xf>
    <xf numFmtId="0" fontId="40" fillId="11" borderId="95" xfId="0" applyFont="1" applyFill="1" applyBorder="1" applyAlignment="1" applyProtection="1">
      <alignment horizontal="center" vertical="center" wrapText="1"/>
    </xf>
    <xf numFmtId="0" fontId="25" fillId="25" borderId="6" xfId="0" applyFont="1" applyFill="1" applyBorder="1" applyAlignment="1">
      <alignment horizontal="center" vertical="center" wrapText="1"/>
    </xf>
    <xf numFmtId="0" fontId="17" fillId="25" borderId="6" xfId="0" applyFont="1" applyFill="1" applyBorder="1" applyAlignment="1">
      <alignment horizontal="center" vertical="center" wrapText="1"/>
    </xf>
    <xf numFmtId="0" fontId="17" fillId="25" borderId="10" xfId="0" applyFont="1" applyFill="1" applyBorder="1" applyAlignment="1">
      <alignment horizontal="center" vertical="center" wrapText="1"/>
    </xf>
    <xf numFmtId="0" fontId="25" fillId="25" borderId="4" xfId="0" applyFont="1" applyFill="1" applyBorder="1" applyAlignment="1">
      <alignment horizontal="center" vertical="center" wrapText="1"/>
    </xf>
    <xf numFmtId="0" fontId="17" fillId="25" borderId="4" xfId="0" applyFont="1" applyFill="1" applyBorder="1" applyAlignment="1">
      <alignment horizontal="center" vertical="center" wrapText="1"/>
    </xf>
    <xf numFmtId="0" fontId="17" fillId="25" borderId="26" xfId="0" applyFont="1" applyFill="1" applyBorder="1" applyAlignment="1">
      <alignment horizontal="center" vertical="center" wrapText="1"/>
    </xf>
    <xf numFmtId="0" fontId="0" fillId="0" borderId="93" xfId="0" applyBorder="1" applyAlignment="1">
      <alignment wrapText="1"/>
    </xf>
    <xf numFmtId="0" fontId="0" fillId="0" borderId="94" xfId="0" applyBorder="1" applyAlignment="1">
      <alignment horizontal="center" wrapText="1"/>
    </xf>
    <xf numFmtId="0" fontId="34" fillId="26" borderId="16" xfId="0" applyFont="1" applyFill="1" applyBorder="1" applyAlignment="1">
      <alignment horizontal="center" wrapText="1"/>
    </xf>
    <xf numFmtId="0" fontId="0" fillId="0" borderId="16" xfId="0" applyBorder="1" applyAlignment="1">
      <alignment horizontal="center" wrapText="1"/>
    </xf>
    <xf numFmtId="0" fontId="0" fillId="0" borderId="102" xfId="0" applyBorder="1" applyAlignment="1">
      <alignment wrapText="1"/>
    </xf>
    <xf numFmtId="0" fontId="0" fillId="0" borderId="17" xfId="0" applyBorder="1" applyAlignment="1">
      <alignment wrapText="1"/>
    </xf>
    <xf numFmtId="0" fontId="0" fillId="0" borderId="29" xfId="0" applyBorder="1" applyAlignment="1">
      <alignment horizontal="center" wrapText="1"/>
    </xf>
    <xf numFmtId="0" fontId="0" fillId="0" borderId="40" xfId="0" applyBorder="1" applyAlignment="1">
      <alignment horizontal="center" wrapText="1"/>
    </xf>
    <xf numFmtId="0" fontId="31" fillId="26" borderId="4" xfId="0" applyFont="1" applyFill="1" applyBorder="1" applyAlignment="1">
      <alignment wrapText="1"/>
    </xf>
    <xf numFmtId="0" fontId="31" fillId="26" borderId="88" xfId="0" applyFont="1" applyFill="1" applyBorder="1" applyAlignment="1">
      <alignment horizontal="center" wrapText="1"/>
    </xf>
    <xf numFmtId="0" fontId="31" fillId="7" borderId="0" xfId="0" applyFont="1" applyFill="1" applyAlignment="1">
      <alignment horizontal="center" wrapText="1"/>
    </xf>
    <xf numFmtId="0" fontId="33" fillId="26" borderId="4" xfId="0" applyFont="1" applyFill="1" applyBorder="1" applyAlignment="1">
      <alignment vertical="center" wrapText="1"/>
    </xf>
    <xf numFmtId="0" fontId="28" fillId="27" borderId="4" xfId="0" applyFont="1" applyFill="1" applyBorder="1" applyAlignment="1">
      <alignment vertical="center" wrapText="1"/>
    </xf>
    <xf numFmtId="0" fontId="28" fillId="28" borderId="4" xfId="0" applyFont="1" applyFill="1" applyBorder="1" applyAlignment="1">
      <alignment vertical="center" wrapText="1"/>
    </xf>
    <xf numFmtId="0" fontId="33" fillId="27" borderId="4" xfId="0" applyFont="1" applyFill="1" applyBorder="1" applyAlignment="1">
      <alignment wrapText="1"/>
    </xf>
    <xf numFmtId="0" fontId="33" fillId="27" borderId="4" xfId="0" applyFont="1" applyFill="1" applyBorder="1" applyAlignment="1">
      <alignment horizontal="center" vertical="center" wrapText="1"/>
    </xf>
    <xf numFmtId="0" fontId="36" fillId="27" borderId="4" xfId="0" applyFont="1" applyFill="1" applyBorder="1" applyAlignment="1">
      <alignment wrapText="1"/>
    </xf>
    <xf numFmtId="0" fontId="31" fillId="26" borderId="0" xfId="0" applyFont="1" applyFill="1" applyAlignment="1">
      <alignment wrapText="1"/>
    </xf>
    <xf numFmtId="0" fontId="0" fillId="7" borderId="0" xfId="0" applyFill="1" applyAlignment="1">
      <alignment horizontal="center" vertical="center" wrapText="1"/>
    </xf>
    <xf numFmtId="0" fontId="0" fillId="0" borderId="26" xfId="0" applyBorder="1" applyAlignment="1">
      <alignment horizontal="center" vertical="center" wrapText="1"/>
    </xf>
    <xf numFmtId="0" fontId="28" fillId="7" borderId="4" xfId="0" applyFont="1" applyFill="1" applyBorder="1" applyAlignment="1">
      <alignment vertical="center" wrapText="1"/>
    </xf>
    <xf numFmtId="0" fontId="31" fillId="7" borderId="0" xfId="0" applyFont="1" applyFill="1" applyAlignment="1">
      <alignment horizontal="center" vertical="center" wrapText="1"/>
    </xf>
    <xf numFmtId="0" fontId="31" fillId="26" borderId="30" xfId="0" applyFont="1" applyFill="1" applyBorder="1" applyAlignment="1">
      <alignment wrapText="1"/>
    </xf>
    <xf numFmtId="0" fontId="41" fillId="31" borderId="76" xfId="4" applyFont="1" applyFill="1" applyBorder="1" applyAlignment="1" applyProtection="1">
      <alignment horizontal="left" vertical="center" wrapText="1"/>
    </xf>
    <xf numFmtId="0" fontId="40" fillId="31" borderId="76" xfId="4" applyFont="1" applyFill="1" applyBorder="1" applyAlignment="1" applyProtection="1">
      <alignment horizontal="left" vertical="center" wrapText="1"/>
    </xf>
    <xf numFmtId="0" fontId="41" fillId="22" borderId="76" xfId="4" applyFont="1" applyFill="1" applyBorder="1" applyAlignment="1" applyProtection="1">
      <alignment horizontal="center" vertical="center" wrapText="1"/>
    </xf>
    <xf numFmtId="0" fontId="40" fillId="31" borderId="76" xfId="0" applyFont="1" applyFill="1" applyBorder="1" applyAlignment="1" applyProtection="1">
      <alignment horizontal="center" vertical="center" wrapText="1"/>
    </xf>
    <xf numFmtId="0" fontId="53" fillId="32" borderId="4" xfId="0" applyFont="1" applyFill="1" applyBorder="1" applyAlignment="1">
      <alignment horizontal="center" vertical="center" wrapText="1"/>
    </xf>
    <xf numFmtId="0" fontId="54" fillId="32" borderId="4" xfId="0" applyFont="1" applyFill="1" applyBorder="1" applyAlignment="1">
      <alignment horizontal="center" vertical="center"/>
    </xf>
    <xf numFmtId="0" fontId="52" fillId="0" borderId="4" xfId="0" applyFont="1" applyBorder="1" applyAlignment="1">
      <alignment horizontal="center" vertical="center"/>
    </xf>
    <xf numFmtId="0" fontId="52" fillId="0" borderId="4" xfId="0" applyFont="1" applyBorder="1" applyAlignment="1">
      <alignment horizontal="left" vertical="center"/>
    </xf>
    <xf numFmtId="0" fontId="0" fillId="33" borderId="4" xfId="0" applyFill="1" applyBorder="1" applyAlignment="1">
      <alignment wrapText="1"/>
    </xf>
    <xf numFmtId="0" fontId="52" fillId="33" borderId="4" xfId="0" applyFont="1" applyFill="1" applyBorder="1" applyAlignment="1">
      <alignment horizontal="left" vertical="center"/>
    </xf>
    <xf numFmtId="14" fontId="37" fillId="0" borderId="6" xfId="0" applyNumberFormat="1" applyFont="1" applyBorder="1" applyAlignment="1">
      <alignment horizontal="center" vertical="center" wrapText="1"/>
    </xf>
    <xf numFmtId="0" fontId="40" fillId="11" borderId="106" xfId="0" applyFont="1" applyFill="1" applyBorder="1" applyAlignment="1" applyProtection="1">
      <alignment horizontal="center" vertical="center" wrapText="1"/>
    </xf>
    <xf numFmtId="0" fontId="37" fillId="0" borderId="6" xfId="0" applyFont="1" applyBorder="1" applyAlignment="1">
      <alignment horizontal="center" vertical="center" wrapText="1"/>
    </xf>
    <xf numFmtId="0" fontId="37" fillId="0" borderId="0" xfId="0" applyFont="1" applyAlignment="1">
      <alignment horizontal="center"/>
    </xf>
    <xf numFmtId="0" fontId="37" fillId="0" borderId="0" xfId="0" applyFont="1" applyBorder="1" applyAlignment="1">
      <alignment horizontal="center"/>
    </xf>
    <xf numFmtId="0" fontId="40" fillId="7" borderId="0" xfId="0" applyFont="1" applyFill="1" applyBorder="1" applyAlignment="1" applyProtection="1">
      <alignment horizontal="center" vertical="center"/>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wrapText="1"/>
    </xf>
    <xf numFmtId="0" fontId="39" fillId="26" borderId="14" xfId="0" applyFont="1" applyFill="1" applyBorder="1" applyAlignment="1" applyProtection="1">
      <alignment horizontal="center" vertical="center" wrapText="1"/>
    </xf>
    <xf numFmtId="0" fontId="39" fillId="26" borderId="73" xfId="0" applyFont="1" applyFill="1" applyBorder="1" applyAlignment="1" applyProtection="1">
      <alignment horizontal="center" vertical="center" wrapText="1"/>
    </xf>
    <xf numFmtId="0" fontId="31" fillId="26" borderId="4" xfId="0" applyFont="1" applyFill="1" applyBorder="1" applyAlignment="1">
      <alignment horizontal="center" vertical="center" wrapText="1"/>
    </xf>
    <xf numFmtId="0" fontId="29" fillId="12" borderId="15" xfId="0" applyFont="1" applyFill="1" applyBorder="1" applyAlignment="1" applyProtection="1">
      <alignment horizontal="center" vertical="center" wrapText="1"/>
    </xf>
    <xf numFmtId="0" fontId="15" fillId="7" borderId="4" xfId="4" applyFont="1" applyFill="1" applyBorder="1" applyAlignment="1" applyProtection="1">
      <alignment horizontal="center" vertical="center" wrapText="1"/>
      <protection locked="0"/>
    </xf>
    <xf numFmtId="0" fontId="34" fillId="34" borderId="4" xfId="0" applyFont="1" applyFill="1" applyBorder="1" applyAlignment="1">
      <alignment horizontal="center"/>
    </xf>
    <xf numFmtId="0" fontId="0" fillId="0" borderId="4" xfId="0" applyBorder="1" applyAlignment="1">
      <alignment horizontal="justify" vertical="top"/>
    </xf>
    <xf numFmtId="0" fontId="0" fillId="0" borderId="4" xfId="0" applyBorder="1" applyAlignment="1">
      <alignment vertical="top"/>
    </xf>
    <xf numFmtId="0" fontId="1" fillId="0" borderId="0" xfId="1" applyFont="1" applyBorder="1"/>
    <xf numFmtId="0" fontId="2" fillId="10" borderId="0" xfId="1" applyFont="1" applyFill="1" applyBorder="1" applyAlignment="1"/>
    <xf numFmtId="0" fontId="1" fillId="0" borderId="0" xfId="1" applyFont="1"/>
    <xf numFmtId="0" fontId="20" fillId="9" borderId="107" xfId="1" applyFont="1" applyFill="1" applyBorder="1" applyAlignment="1">
      <alignment horizontal="center" vertical="center" wrapText="1"/>
    </xf>
    <xf numFmtId="0" fontId="11" fillId="11" borderId="109" xfId="1" applyFont="1" applyFill="1" applyBorder="1" applyAlignment="1">
      <alignment vertical="center" wrapText="1"/>
    </xf>
    <xf numFmtId="0" fontId="20" fillId="9" borderId="110" xfId="1" applyFont="1" applyFill="1" applyBorder="1" applyAlignment="1">
      <alignment horizontal="center" vertical="center" wrapText="1"/>
    </xf>
    <xf numFmtId="0" fontId="1" fillId="0" borderId="2" xfId="1" applyFont="1" applyBorder="1"/>
    <xf numFmtId="0" fontId="1" fillId="0" borderId="3" xfId="1" applyFont="1" applyBorder="1"/>
    <xf numFmtId="0" fontId="1" fillId="0" borderId="3" xfId="1" applyFont="1" applyBorder="1" applyAlignment="1"/>
    <xf numFmtId="0" fontId="1" fillId="0" borderId="2" xfId="1" applyFont="1" applyBorder="1" applyAlignment="1"/>
    <xf numFmtId="0" fontId="1" fillId="0" borderId="0" xfId="1" applyFont="1" applyAlignment="1"/>
    <xf numFmtId="0" fontId="1" fillId="0" borderId="0" xfId="1" applyFont="1" applyAlignment="1">
      <alignment horizontal="center" vertical="center"/>
    </xf>
    <xf numFmtId="0" fontId="1" fillId="0" borderId="2" xfId="1" applyFont="1" applyBorder="1" applyAlignment="1">
      <alignment horizontal="center" vertical="center"/>
    </xf>
    <xf numFmtId="0" fontId="1" fillId="0" borderId="111" xfId="1" applyFont="1" applyBorder="1" applyAlignment="1">
      <alignment horizontal="center" vertical="center"/>
    </xf>
    <xf numFmtId="0" fontId="1" fillId="0" borderId="111" xfId="1" applyFont="1" applyBorder="1" applyAlignment="1"/>
    <xf numFmtId="0" fontId="1" fillId="0" borderId="0" xfId="1" applyFont="1" applyBorder="1" applyAlignment="1">
      <alignment horizontal="center" vertical="center"/>
    </xf>
    <xf numFmtId="0" fontId="1" fillId="0" borderId="0" xfId="1" applyFont="1" applyBorder="1" applyAlignment="1"/>
    <xf numFmtId="0" fontId="1" fillId="0" borderId="0" xfId="1" applyFont="1" applyAlignment="1">
      <alignment wrapText="1"/>
    </xf>
    <xf numFmtId="0" fontId="2" fillId="0" borderId="0" xfId="2" applyFont="1" applyAlignment="1">
      <alignment horizontal="center" wrapText="1"/>
    </xf>
    <xf numFmtId="0" fontId="14" fillId="0" borderId="0" xfId="0" applyFont="1"/>
    <xf numFmtId="0" fontId="37" fillId="0" borderId="6" xfId="0" applyFont="1" applyBorder="1" applyAlignment="1">
      <alignment horizontal="justify" vertical="top" wrapText="1"/>
    </xf>
    <xf numFmtId="0" fontId="0" fillId="0" borderId="4" xfId="0" applyBorder="1" applyAlignment="1">
      <alignment horizontal="justify" vertical="top" wrapText="1"/>
    </xf>
    <xf numFmtId="0" fontId="0" fillId="0" borderId="6" xfId="0" applyBorder="1" applyAlignment="1">
      <alignment horizontal="justify" vertical="top" wrapText="1"/>
    </xf>
    <xf numFmtId="0" fontId="0" fillId="0" borderId="0" xfId="0" applyAlignment="1">
      <alignment horizontal="center" vertical="center"/>
    </xf>
    <xf numFmtId="0" fontId="0" fillId="0" borderId="115" xfId="0" applyBorder="1"/>
    <xf numFmtId="0" fontId="58" fillId="34" borderId="4" xfId="0" applyFont="1" applyFill="1" applyBorder="1" applyAlignment="1">
      <alignment horizontal="center" vertical="center"/>
    </xf>
    <xf numFmtId="0" fontId="58" fillId="34" borderId="4" xfId="0" applyFont="1" applyFill="1" applyBorder="1" applyAlignment="1">
      <alignment horizontal="center"/>
    </xf>
    <xf numFmtId="0" fontId="52" fillId="0" borderId="4" xfId="0" applyFont="1" applyBorder="1" applyAlignment="1">
      <alignment vertical="top"/>
    </xf>
    <xf numFmtId="0" fontId="52" fillId="0" borderId="6" xfId="0" applyFont="1" applyBorder="1" applyAlignment="1">
      <alignment horizontal="justify" vertical="top" wrapText="1"/>
    </xf>
    <xf numFmtId="0" fontId="52" fillId="0" borderId="4" xfId="0" applyFont="1" applyBorder="1" applyAlignment="1">
      <alignment horizontal="justify" vertical="top"/>
    </xf>
    <xf numFmtId="0" fontId="52" fillId="0" borderId="4" xfId="0" applyFont="1" applyBorder="1" applyAlignment="1">
      <alignment horizontal="justify" vertical="top" wrapText="1"/>
    </xf>
    <xf numFmtId="0" fontId="52" fillId="0" borderId="0" xfId="0" applyFont="1" applyAlignment="1">
      <alignment horizontal="center" vertical="center"/>
    </xf>
    <xf numFmtId="0" fontId="52" fillId="0" borderId="0" xfId="0" applyFont="1"/>
    <xf numFmtId="0" fontId="31" fillId="0" borderId="0" xfId="0" applyFont="1"/>
    <xf numFmtId="0" fontId="34" fillId="34" borderId="115" xfId="0" applyFont="1" applyFill="1" applyBorder="1" applyAlignment="1">
      <alignment horizontal="center"/>
    </xf>
    <xf numFmtId="0" fontId="31" fillId="34" borderId="115" xfId="0" applyFont="1" applyFill="1" applyBorder="1" applyAlignment="1">
      <alignment horizontal="center" vertical="center"/>
    </xf>
    <xf numFmtId="0" fontId="0" fillId="0" borderId="115" xfId="0" applyBorder="1" applyAlignment="1">
      <alignment vertical="top"/>
    </xf>
    <xf numFmtId="0" fontId="0" fillId="0" borderId="115" xfId="0" applyBorder="1" applyAlignment="1">
      <alignment horizontal="justify" vertical="top"/>
    </xf>
    <xf numFmtId="0" fontId="37" fillId="0" borderId="11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6" xfId="0" applyFont="1" applyBorder="1" applyAlignment="1">
      <alignment horizontal="center" vertical="center" wrapText="1"/>
    </xf>
    <xf numFmtId="0" fontId="37" fillId="11" borderId="115"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6" xfId="0" applyFont="1" applyBorder="1" applyAlignment="1">
      <alignment horizontal="center" vertical="center" wrapText="1"/>
    </xf>
    <xf numFmtId="0" fontId="37" fillId="0" borderId="6" xfId="0" applyFont="1" applyBorder="1" applyAlignment="1">
      <alignment horizontal="center" vertical="top" wrapText="1"/>
    </xf>
    <xf numFmtId="0" fontId="37" fillId="20" borderId="6" xfId="0" applyFont="1" applyFill="1" applyBorder="1" applyAlignment="1">
      <alignment horizontal="center" vertical="top" wrapText="1"/>
    </xf>
    <xf numFmtId="0" fontId="37" fillId="6" borderId="6" xfId="0" applyFont="1" applyFill="1" applyBorder="1" applyAlignment="1">
      <alignment horizontal="center" vertical="top" wrapText="1"/>
    </xf>
    <xf numFmtId="0" fontId="37" fillId="11" borderId="115" xfId="0" applyFont="1" applyFill="1" applyBorder="1" applyAlignment="1">
      <alignment horizontal="center" vertical="top" wrapText="1"/>
    </xf>
    <xf numFmtId="0" fontId="38" fillId="6" borderId="6" xfId="0" applyFont="1" applyFill="1" applyBorder="1" applyAlignment="1">
      <alignment horizontal="center" vertical="top" wrapText="1"/>
    </xf>
    <xf numFmtId="0" fontId="38" fillId="23" borderId="6" xfId="0" applyFont="1" applyFill="1" applyBorder="1" applyAlignment="1">
      <alignment horizontal="center" vertical="top" wrapText="1"/>
    </xf>
    <xf numFmtId="0" fontId="37" fillId="11" borderId="6" xfId="0" applyFont="1" applyFill="1" applyBorder="1" applyAlignment="1">
      <alignment horizontal="center" vertical="top" wrapText="1"/>
    </xf>
    <xf numFmtId="0" fontId="37" fillId="0" borderId="6" xfId="0" applyFont="1" applyFill="1" applyBorder="1" applyAlignment="1">
      <alignment horizontal="center" vertical="top" wrapText="1"/>
    </xf>
    <xf numFmtId="0" fontId="38" fillId="31" borderId="92" xfId="0" applyFont="1" applyFill="1" applyBorder="1" applyAlignment="1" applyProtection="1">
      <alignment horizontal="center" vertical="center" wrapText="1"/>
    </xf>
    <xf numFmtId="0" fontId="38" fillId="31" borderId="31" xfId="0" applyFont="1" applyFill="1" applyBorder="1" applyAlignment="1" applyProtection="1">
      <alignment horizontal="center" vertical="center" wrapText="1"/>
    </xf>
    <xf numFmtId="0" fontId="62" fillId="0" borderId="6" xfId="0" applyFont="1" applyBorder="1" applyAlignment="1">
      <alignment horizontal="center" vertical="center" wrapText="1"/>
    </xf>
    <xf numFmtId="0" fontId="62" fillId="0" borderId="10" xfId="0" applyFont="1" applyBorder="1" applyAlignment="1">
      <alignment horizontal="center" vertical="center" wrapText="1"/>
    </xf>
    <xf numFmtId="0" fontId="37" fillId="20" borderId="6" xfId="0" applyFont="1" applyFill="1" applyBorder="1" applyAlignment="1">
      <alignment horizontal="center" vertical="center" wrapText="1"/>
    </xf>
    <xf numFmtId="0" fontId="55" fillId="0" borderId="6" xfId="0" applyFont="1" applyBorder="1" applyAlignment="1">
      <alignment horizontal="center" vertical="center" wrapText="1"/>
    </xf>
    <xf numFmtId="0" fontId="37" fillId="20" borderId="115" xfId="0" applyFont="1" applyFill="1" applyBorder="1" applyAlignment="1">
      <alignment vertical="center" wrapText="1"/>
    </xf>
    <xf numFmtId="0" fontId="37" fillId="6" borderId="115" xfId="0" applyFont="1" applyFill="1" applyBorder="1" applyAlignment="1">
      <alignment horizontal="center" vertical="center" wrapText="1"/>
    </xf>
    <xf numFmtId="0" fontId="37" fillId="6" borderId="115" xfId="0" applyFont="1" applyFill="1" applyBorder="1" applyAlignment="1">
      <alignment vertical="center" wrapText="1"/>
    </xf>
    <xf numFmtId="0" fontId="62" fillId="35" borderId="10" xfId="0" applyFont="1" applyFill="1" applyBorder="1" applyAlignment="1">
      <alignment horizontal="center" vertical="center" wrapText="1"/>
    </xf>
    <xf numFmtId="0" fontId="37" fillId="20" borderId="108" xfId="0" applyFont="1" applyFill="1" applyBorder="1" applyAlignment="1">
      <alignment horizontal="center" vertical="center" wrapText="1"/>
    </xf>
    <xf numFmtId="0" fontId="55" fillId="0" borderId="115" xfId="0" applyFont="1" applyBorder="1" applyAlignment="1">
      <alignment horizontal="center" vertical="center" wrapText="1"/>
    </xf>
    <xf numFmtId="0" fontId="55" fillId="11" borderId="6" xfId="0" applyFont="1" applyFill="1" applyBorder="1" applyAlignment="1">
      <alignment horizontal="center" vertical="center" wrapText="1"/>
    </xf>
    <xf numFmtId="0" fontId="55" fillId="6" borderId="6" xfId="0" applyFont="1" applyFill="1" applyBorder="1" applyAlignment="1">
      <alignment horizontal="center" vertical="center" wrapText="1"/>
    </xf>
    <xf numFmtId="0" fontId="55" fillId="7" borderId="115" xfId="0" applyFont="1" applyFill="1" applyBorder="1" applyAlignment="1">
      <alignment horizontal="center" vertical="center" wrapText="1"/>
    </xf>
    <xf numFmtId="0" fontId="55" fillId="20" borderId="6" xfId="0" applyFont="1" applyFill="1" applyBorder="1" applyAlignment="1">
      <alignment horizontal="center" vertical="center" wrapText="1"/>
    </xf>
    <xf numFmtId="0" fontId="59" fillId="20" borderId="6" xfId="0" applyFont="1" applyFill="1" applyBorder="1" applyAlignment="1">
      <alignment horizontal="center" vertical="center" wrapText="1"/>
    </xf>
    <xf numFmtId="0" fontId="64" fillId="23" borderId="6" xfId="0" applyFont="1" applyFill="1" applyBorder="1" applyAlignment="1">
      <alignment horizontal="center" vertical="center" wrapText="1"/>
    </xf>
    <xf numFmtId="0" fontId="64" fillId="6" borderId="6" xfId="0" applyFont="1" applyFill="1" applyBorder="1" applyAlignment="1">
      <alignment horizontal="center" vertical="center" wrapText="1"/>
    </xf>
    <xf numFmtId="0" fontId="41" fillId="0" borderId="6" xfId="0" applyFont="1" applyBorder="1" applyAlignment="1">
      <alignment horizontal="center" vertical="center" wrapText="1"/>
    </xf>
    <xf numFmtId="0" fontId="55" fillId="19" borderId="6" xfId="0" applyFont="1" applyFill="1" applyBorder="1" applyAlignment="1">
      <alignment horizontal="center" vertical="center" wrapText="1"/>
    </xf>
    <xf numFmtId="0" fontId="62" fillId="36" borderId="10" xfId="0" applyFont="1" applyFill="1" applyBorder="1" applyAlignment="1">
      <alignment horizontal="center" vertical="center" wrapText="1"/>
    </xf>
    <xf numFmtId="0" fontId="62" fillId="37" borderId="10" xfId="0" applyFont="1" applyFill="1" applyBorder="1" applyAlignment="1">
      <alignment horizontal="center" vertical="center" wrapText="1"/>
    </xf>
    <xf numFmtId="0" fontId="62" fillId="38" borderId="6" xfId="0" applyFont="1" applyFill="1" applyBorder="1" applyAlignment="1">
      <alignment horizontal="center" vertical="center" wrapText="1"/>
    </xf>
    <xf numFmtId="0" fontId="66" fillId="36" borderId="10" xfId="0" applyFont="1" applyFill="1" applyBorder="1" applyAlignment="1">
      <alignment horizontal="center" vertical="center" wrapText="1"/>
    </xf>
    <xf numFmtId="0" fontId="66" fillId="39" borderId="10" xfId="0" applyFont="1" applyFill="1" applyBorder="1" applyAlignment="1">
      <alignment horizontal="center" vertical="center" wrapText="1"/>
    </xf>
    <xf numFmtId="0" fontId="37" fillId="20" borderId="122" xfId="0" applyFont="1" applyFill="1" applyBorder="1" applyAlignment="1">
      <alignment horizontal="center" vertical="center" wrapText="1"/>
    </xf>
    <xf numFmtId="0" fontId="37" fillId="20" borderId="120" xfId="0" applyFont="1" applyFill="1" applyBorder="1" applyAlignment="1">
      <alignment horizontal="center" vertical="center" wrapText="1"/>
    </xf>
    <xf numFmtId="0" fontId="55" fillId="0" borderId="115" xfId="0" applyFont="1" applyFill="1" applyBorder="1" applyAlignment="1">
      <alignment vertical="center"/>
    </xf>
    <xf numFmtId="0" fontId="37" fillId="0" borderId="115" xfId="0" applyFont="1" applyFill="1" applyBorder="1" applyAlignment="1">
      <alignment vertical="center" wrapText="1"/>
    </xf>
    <xf numFmtId="0" fontId="55" fillId="0" borderId="115" xfId="0" applyFont="1" applyFill="1" applyBorder="1" applyAlignment="1">
      <alignment horizontal="center" vertical="center"/>
    </xf>
    <xf numFmtId="0" fontId="37" fillId="0" borderId="6" xfId="0" applyFont="1" applyFill="1" applyBorder="1" applyAlignment="1">
      <alignment horizontal="justify" vertical="top" wrapText="1"/>
    </xf>
    <xf numFmtId="0" fontId="55" fillId="0" borderId="115" xfId="0" applyFont="1" applyFill="1" applyBorder="1" applyAlignment="1">
      <alignment horizontal="justify" vertical="top"/>
    </xf>
    <xf numFmtId="0" fontId="52" fillId="0" borderId="4" xfId="0" applyFont="1" applyFill="1" applyBorder="1" applyAlignment="1">
      <alignment horizontal="justify" vertical="top" wrapText="1"/>
    </xf>
    <xf numFmtId="0" fontId="37" fillId="0" borderId="31" xfId="0" applyFont="1" applyFill="1" applyBorder="1" applyAlignment="1">
      <alignment horizontal="center" vertical="center" wrapText="1"/>
    </xf>
    <xf numFmtId="0" fontId="37" fillId="0" borderId="31" xfId="0" applyFont="1" applyFill="1" applyBorder="1" applyAlignment="1">
      <alignment horizontal="justify" vertical="top" wrapText="1"/>
    </xf>
    <xf numFmtId="0" fontId="52" fillId="0" borderId="120" xfId="0" applyFont="1" applyFill="1" applyBorder="1" applyAlignment="1">
      <alignment horizontal="justify" vertical="top" wrapText="1"/>
    </xf>
    <xf numFmtId="0" fontId="52" fillId="0" borderId="6" xfId="0" applyFont="1" applyFill="1" applyBorder="1" applyAlignment="1">
      <alignment horizontal="justify" vertical="top" wrapText="1"/>
    </xf>
    <xf numFmtId="0" fontId="0" fillId="0" borderId="6" xfId="0" applyFill="1" applyBorder="1" applyAlignment="1">
      <alignment horizontal="justify" vertical="top" wrapText="1"/>
    </xf>
    <xf numFmtId="0" fontId="55" fillId="0" borderId="108" xfId="0" applyFont="1" applyFill="1" applyBorder="1" applyAlignment="1">
      <alignment horizontal="justify" vertical="top"/>
    </xf>
    <xf numFmtId="0" fontId="52" fillId="0" borderId="118" xfId="0" applyFont="1" applyFill="1" applyBorder="1" applyAlignment="1">
      <alignment horizontal="center" vertical="top" wrapText="1"/>
    </xf>
    <xf numFmtId="0" fontId="55" fillId="0" borderId="115" xfId="0" applyFont="1" applyFill="1" applyBorder="1" applyAlignment="1">
      <alignment horizontal="justify" vertical="top" wrapText="1"/>
    </xf>
    <xf numFmtId="0" fontId="52" fillId="0" borderId="115" xfId="0" applyFont="1" applyFill="1" applyBorder="1" applyAlignment="1">
      <alignment horizontal="justify" vertical="top"/>
    </xf>
    <xf numFmtId="0" fontId="63" fillId="0" borderId="115" xfId="0" applyFont="1" applyFill="1" applyBorder="1" applyAlignment="1">
      <alignment horizontal="justify" vertical="top"/>
    </xf>
    <xf numFmtId="12" fontId="55" fillId="0" borderId="115" xfId="0" applyNumberFormat="1" applyFont="1" applyFill="1" applyBorder="1" applyAlignment="1">
      <alignment horizontal="justify" vertical="top"/>
    </xf>
    <xf numFmtId="0" fontId="55" fillId="0" borderId="118" xfId="0" applyFont="1" applyFill="1" applyBorder="1" applyAlignment="1">
      <alignment vertical="top" wrapText="1"/>
    </xf>
    <xf numFmtId="0" fontId="55" fillId="0" borderId="115" xfId="0" applyFont="1" applyFill="1" applyBorder="1" applyAlignment="1">
      <alignment horizontal="center" vertical="center" wrapText="1"/>
    </xf>
    <xf numFmtId="0" fontId="55" fillId="0" borderId="6" xfId="0" applyFont="1" applyFill="1" applyBorder="1" applyAlignment="1">
      <alignment horizontal="center" vertical="center" wrapText="1"/>
    </xf>
    <xf numFmtId="0" fontId="37" fillId="0" borderId="0" xfId="0" applyFont="1" applyFill="1"/>
    <xf numFmtId="0" fontId="37" fillId="0" borderId="115" xfId="0" applyFont="1" applyFill="1" applyBorder="1" applyAlignment="1">
      <alignment horizontal="center" vertical="center" wrapText="1"/>
    </xf>
    <xf numFmtId="0" fontId="37" fillId="0" borderId="120" xfId="0" applyFont="1" applyFill="1" applyBorder="1" applyAlignment="1">
      <alignment horizontal="center" vertical="center" wrapText="1"/>
    </xf>
    <xf numFmtId="0" fontId="37" fillId="0" borderId="108"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37" fillId="0" borderId="0" xfId="0" applyFont="1" applyFill="1" applyAlignment="1">
      <alignment horizontal="center"/>
    </xf>
    <xf numFmtId="0" fontId="37" fillId="11" borderId="115" xfId="0" applyFont="1" applyFill="1" applyBorder="1" applyAlignment="1">
      <alignment vertical="center" wrapText="1"/>
    </xf>
    <xf numFmtId="0" fontId="62" fillId="40" borderId="10" xfId="0" applyFont="1" applyFill="1" applyBorder="1" applyAlignment="1">
      <alignment horizontal="center" vertical="center" wrapText="1"/>
    </xf>
    <xf numFmtId="0" fontId="55" fillId="11" borderId="115" xfId="0" applyFont="1" applyFill="1" applyBorder="1" applyAlignment="1">
      <alignment vertical="center" wrapText="1"/>
    </xf>
    <xf numFmtId="0" fontId="37" fillId="0" borderId="10" xfId="0" applyFont="1" applyBorder="1" applyAlignment="1">
      <alignment horizontal="center" vertical="center" wrapText="1"/>
    </xf>
    <xf numFmtId="0" fontId="55" fillId="0" borderId="6" xfId="0" applyFont="1" applyFill="1" applyBorder="1" applyAlignment="1">
      <alignment horizontal="left" vertical="top" wrapText="1"/>
    </xf>
    <xf numFmtId="0" fontId="55" fillId="0" borderId="122" xfId="0" applyFont="1" applyFill="1" applyBorder="1" applyAlignment="1">
      <alignment horizontal="left" vertical="top"/>
    </xf>
    <xf numFmtId="0" fontId="0" fillId="0" borderId="120" xfId="0" applyFill="1" applyBorder="1" applyAlignment="1">
      <alignment horizontal="left" vertical="top" wrapText="1"/>
    </xf>
    <xf numFmtId="0" fontId="37" fillId="0" borderId="6" xfId="0" applyFont="1" applyFill="1" applyBorder="1" applyAlignment="1">
      <alignment horizontal="left" vertical="top" wrapText="1"/>
    </xf>
    <xf numFmtId="0" fontId="0" fillId="0" borderId="4" xfId="0" applyFill="1" applyBorder="1" applyAlignment="1">
      <alignment horizontal="left" vertical="top"/>
    </xf>
    <xf numFmtId="0" fontId="0" fillId="0" borderId="115" xfId="0" applyFill="1" applyBorder="1" applyAlignment="1">
      <alignment horizontal="left" vertical="top" wrapText="1"/>
    </xf>
    <xf numFmtId="0" fontId="65" fillId="0" borderId="115" xfId="0" applyFont="1" applyFill="1" applyBorder="1" applyAlignment="1">
      <alignment horizontal="left" vertical="top" wrapText="1"/>
    </xf>
    <xf numFmtId="0" fontId="55" fillId="0" borderId="115" xfId="0" applyFont="1" applyFill="1" applyBorder="1" applyAlignment="1">
      <alignment horizontal="left" vertical="top" wrapText="1"/>
    </xf>
    <xf numFmtId="0" fontId="37" fillId="0" borderId="115" xfId="0" applyFont="1" applyFill="1" applyBorder="1" applyAlignment="1">
      <alignment horizontal="left" vertical="top" wrapText="1"/>
    </xf>
    <xf numFmtId="0" fontId="60" fillId="0" borderId="115" xfId="8" applyFill="1" applyBorder="1" applyAlignment="1">
      <alignment horizontal="left" vertical="top"/>
    </xf>
    <xf numFmtId="0" fontId="55" fillId="0" borderId="115" xfId="0" applyFont="1" applyFill="1" applyBorder="1" applyAlignment="1">
      <alignment horizontal="left" vertical="top"/>
    </xf>
    <xf numFmtId="0" fontId="55" fillId="0" borderId="108" xfId="0" applyFont="1" applyFill="1" applyBorder="1" applyAlignment="1">
      <alignment horizontal="left" vertical="top" wrapText="1"/>
    </xf>
    <xf numFmtId="0" fontId="37" fillId="0" borderId="31" xfId="0" applyFont="1" applyFill="1" applyBorder="1" applyAlignment="1">
      <alignment horizontal="left" vertical="top" wrapText="1"/>
    </xf>
    <xf numFmtId="0" fontId="59" fillId="0" borderId="120" xfId="0" applyFont="1" applyFill="1" applyBorder="1" applyAlignment="1">
      <alignment horizontal="left" vertical="top" wrapText="1"/>
    </xf>
    <xf numFmtId="0" fontId="62" fillId="0" borderId="6" xfId="0" applyFont="1" applyFill="1" applyBorder="1" applyAlignment="1">
      <alignment horizontal="left" vertical="top" wrapText="1"/>
    </xf>
    <xf numFmtId="0" fontId="37" fillId="6" borderId="6" xfId="0" applyFont="1" applyFill="1" applyBorder="1" applyAlignment="1">
      <alignment horizontal="center" vertical="center" wrapText="1"/>
    </xf>
    <xf numFmtId="0" fontId="37" fillId="0" borderId="115" xfId="0" applyFont="1" applyFill="1" applyBorder="1" applyAlignment="1">
      <alignment horizontal="justify" vertical="top" wrapText="1"/>
    </xf>
    <xf numFmtId="0" fontId="52" fillId="0" borderId="120" xfId="0" applyFont="1" applyFill="1" applyBorder="1" applyAlignment="1">
      <alignment horizontal="justify" vertical="top"/>
    </xf>
    <xf numFmtId="0" fontId="0" fillId="0" borderId="4" xfId="0" applyFill="1" applyBorder="1" applyAlignment="1">
      <alignment horizontal="justify" vertical="top"/>
    </xf>
    <xf numFmtId="0" fontId="0" fillId="0" borderId="115" xfId="0" applyFill="1" applyBorder="1" applyAlignment="1">
      <alignment horizontal="justify" vertical="top"/>
    </xf>
    <xf numFmtId="0" fontId="61" fillId="0" borderId="115" xfId="0" applyFont="1" applyFill="1" applyBorder="1" applyAlignment="1">
      <alignment horizontal="justify" vertical="top"/>
    </xf>
    <xf numFmtId="0" fontId="55" fillId="0" borderId="122" xfId="0" applyFont="1" applyFill="1" applyBorder="1" applyAlignment="1">
      <alignment horizontal="justify" vertical="top" wrapText="1"/>
    </xf>
    <xf numFmtId="0" fontId="55" fillId="0" borderId="115" xfId="0" applyFont="1" applyFill="1" applyBorder="1" applyAlignment="1">
      <alignment horizontal="justify" vertical="top"/>
    </xf>
    <xf numFmtId="0" fontId="55" fillId="0" borderId="108" xfId="0" applyFont="1" applyFill="1" applyBorder="1" applyAlignment="1">
      <alignment horizontal="justify" vertical="top" wrapText="1"/>
    </xf>
    <xf numFmtId="0" fontId="55" fillId="0" borderId="118" xfId="0" applyFont="1" applyFill="1" applyBorder="1" applyAlignment="1">
      <alignment horizontal="justify" vertical="top" wrapText="1"/>
    </xf>
    <xf numFmtId="0" fontId="55" fillId="0" borderId="120" xfId="0" applyFont="1" applyFill="1" applyBorder="1" applyAlignment="1">
      <alignment horizontal="justify" vertical="top" wrapText="1"/>
    </xf>
    <xf numFmtId="0" fontId="55" fillId="0" borderId="6" xfId="0" applyFont="1" applyFill="1" applyBorder="1" applyAlignment="1">
      <alignment horizontal="justify" vertical="top" wrapText="1"/>
    </xf>
    <xf numFmtId="0" fontId="37" fillId="0" borderId="0" xfId="0" applyFont="1" applyAlignment="1">
      <alignment horizontal="center" vertical="center"/>
    </xf>
    <xf numFmtId="0" fontId="40" fillId="11" borderId="11" xfId="0" applyFont="1" applyFill="1" applyBorder="1" applyAlignment="1">
      <alignment horizontal="center" vertical="center" wrapText="1"/>
    </xf>
    <xf numFmtId="0" fontId="61" fillId="0" borderId="6" xfId="0" applyFont="1" applyBorder="1" applyAlignment="1">
      <alignment horizontal="center" vertical="center" wrapText="1"/>
    </xf>
    <xf numFmtId="0" fontId="61" fillId="0" borderId="108" xfId="0" applyFont="1" applyFill="1" applyBorder="1" applyAlignment="1">
      <alignment vertical="top"/>
    </xf>
    <xf numFmtId="0" fontId="59" fillId="0" borderId="122" xfId="0" applyFont="1" applyFill="1" applyBorder="1" applyAlignment="1">
      <alignment vertical="top" wrapText="1"/>
    </xf>
    <xf numFmtId="0" fontId="61" fillId="0" borderId="122" xfId="0" applyFont="1" applyFill="1" applyBorder="1" applyAlignment="1">
      <alignment vertical="top"/>
    </xf>
    <xf numFmtId="0" fontId="55" fillId="0" borderId="120" xfId="0" applyFont="1" applyFill="1" applyBorder="1" applyAlignment="1">
      <alignment vertical="top" wrapText="1"/>
    </xf>
    <xf numFmtId="0" fontId="55" fillId="0" borderId="115" xfId="0" applyFont="1" applyFill="1" applyBorder="1" applyAlignment="1">
      <alignment vertical="top"/>
    </xf>
    <xf numFmtId="0" fontId="55" fillId="0" borderId="108" xfId="0" applyFont="1" applyFill="1" applyBorder="1" applyAlignment="1">
      <alignment vertical="top"/>
    </xf>
    <xf numFmtId="0" fontId="63" fillId="0" borderId="108" xfId="0" applyFont="1" applyFill="1" applyBorder="1" applyAlignment="1">
      <alignment vertical="top" wrapText="1"/>
    </xf>
    <xf numFmtId="0" fontId="55" fillId="0" borderId="119" xfId="0" applyFont="1" applyFill="1" applyBorder="1" applyAlignment="1">
      <alignment vertical="top" wrapText="1"/>
    </xf>
    <xf numFmtId="0" fontId="61" fillId="0" borderId="108" xfId="0" applyFont="1" applyFill="1" applyBorder="1" applyAlignment="1">
      <alignment vertical="top" wrapText="1"/>
    </xf>
    <xf numFmtId="0" fontId="55" fillId="0" borderId="108" xfId="0" applyFont="1" applyFill="1" applyBorder="1" applyAlignment="1">
      <alignment vertical="top" wrapText="1"/>
    </xf>
    <xf numFmtId="0" fontId="55" fillId="0" borderId="121" xfId="0" applyFont="1" applyFill="1" applyBorder="1" applyAlignment="1">
      <alignment vertical="top" wrapText="1"/>
    </xf>
    <xf numFmtId="0" fontId="63" fillId="0" borderId="108" xfId="0" applyFont="1" applyFill="1" applyBorder="1" applyAlignment="1">
      <alignment vertical="top"/>
    </xf>
    <xf numFmtId="0" fontId="37" fillId="0" borderId="108" xfId="0" applyFont="1" applyFill="1" applyBorder="1" applyAlignment="1">
      <alignment vertical="center" wrapText="1"/>
    </xf>
    <xf numFmtId="0" fontId="14" fillId="11" borderId="93" xfId="0" applyFont="1" applyFill="1" applyBorder="1" applyAlignment="1">
      <alignment horizontal="center" wrapText="1"/>
    </xf>
    <xf numFmtId="0" fontId="14" fillId="11" borderId="46" xfId="0" applyFont="1" applyFill="1" applyBorder="1" applyAlignment="1">
      <alignment horizontal="center" wrapText="1"/>
    </xf>
    <xf numFmtId="0" fontId="14" fillId="11" borderId="94" xfId="0" applyFont="1" applyFill="1" applyBorder="1" applyAlignment="1">
      <alignment horizontal="center" wrapText="1"/>
    </xf>
    <xf numFmtId="0" fontId="35" fillId="26" borderId="78" xfId="0" applyFont="1" applyFill="1" applyBorder="1" applyAlignment="1">
      <alignment horizontal="center" vertical="center" wrapText="1"/>
    </xf>
    <xf numFmtId="0" fontId="35" fillId="26" borderId="80" xfId="0" applyFont="1" applyFill="1" applyBorder="1" applyAlignment="1">
      <alignment horizontal="center" vertical="center" wrapText="1"/>
    </xf>
    <xf numFmtId="0" fontId="35" fillId="26" borderId="45" xfId="0" applyFont="1" applyFill="1" applyBorder="1" applyAlignment="1">
      <alignment horizontal="center" vertical="center" wrapText="1"/>
    </xf>
    <xf numFmtId="0" fontId="35" fillId="26" borderId="81" xfId="0" applyFont="1" applyFill="1" applyBorder="1" applyAlignment="1">
      <alignment horizontal="center" vertical="center" wrapText="1"/>
    </xf>
    <xf numFmtId="0" fontId="35" fillId="26" borderId="82" xfId="0" applyFont="1" applyFill="1" applyBorder="1" applyAlignment="1">
      <alignment horizontal="center" vertical="center" wrapText="1"/>
    </xf>
    <xf numFmtId="0" fontId="35" fillId="26" borderId="84" xfId="0" applyFont="1" applyFill="1" applyBorder="1" applyAlignment="1">
      <alignment horizontal="center" vertical="center" wrapText="1"/>
    </xf>
    <xf numFmtId="0" fontId="14" fillId="0" borderId="85" xfId="0" applyFont="1" applyFill="1" applyBorder="1" applyAlignment="1">
      <alignment horizontal="center" vertical="center" wrapText="1"/>
    </xf>
    <xf numFmtId="0" fontId="14" fillId="0" borderId="86" xfId="0" applyFont="1" applyFill="1" applyBorder="1" applyAlignment="1">
      <alignment horizontal="center" vertical="center" wrapText="1"/>
    </xf>
    <xf numFmtId="0" fontId="14" fillId="0" borderId="87" xfId="0" applyFont="1" applyFill="1" applyBorder="1" applyAlignment="1">
      <alignment horizontal="center" vertical="center" wrapText="1"/>
    </xf>
    <xf numFmtId="0" fontId="34" fillId="26" borderId="78" xfId="0" applyFont="1" applyFill="1" applyBorder="1" applyAlignment="1">
      <alignment horizontal="center" vertical="center" wrapText="1"/>
    </xf>
    <xf numFmtId="0" fontId="34" fillId="26" borderId="79" xfId="0" applyFont="1" applyFill="1" applyBorder="1" applyAlignment="1">
      <alignment horizontal="center" vertical="center" wrapText="1"/>
    </xf>
    <xf numFmtId="0" fontId="34" fillId="26" borderId="80" xfId="0" applyFont="1" applyFill="1" applyBorder="1" applyAlignment="1">
      <alignment horizontal="center" vertical="center" wrapText="1"/>
    </xf>
    <xf numFmtId="0" fontId="34" fillId="26" borderId="45" xfId="0" applyFont="1" applyFill="1" applyBorder="1" applyAlignment="1">
      <alignment horizontal="center" vertical="center" wrapText="1"/>
    </xf>
    <xf numFmtId="0" fontId="34" fillId="26" borderId="0" xfId="0" applyFont="1" applyFill="1" applyBorder="1" applyAlignment="1">
      <alignment horizontal="center" vertical="center" wrapText="1"/>
    </xf>
    <xf numFmtId="0" fontId="34" fillId="26" borderId="81" xfId="0" applyFont="1" applyFill="1" applyBorder="1" applyAlignment="1">
      <alignment horizontal="center" vertical="center" wrapText="1"/>
    </xf>
    <xf numFmtId="0" fontId="34" fillId="26" borderId="82" xfId="0" applyFont="1" applyFill="1" applyBorder="1" applyAlignment="1">
      <alignment horizontal="center" vertical="center" wrapText="1"/>
    </xf>
    <xf numFmtId="0" fontId="34" fillId="26" borderId="83" xfId="0" applyFont="1" applyFill="1" applyBorder="1" applyAlignment="1">
      <alignment horizontal="center" vertical="center" wrapText="1"/>
    </xf>
    <xf numFmtId="0" fontId="34" fillId="26" borderId="84" xfId="0" applyFont="1" applyFill="1" applyBorder="1" applyAlignment="1">
      <alignment horizontal="center" vertical="center" wrapText="1"/>
    </xf>
    <xf numFmtId="0" fontId="14" fillId="11" borderId="70" xfId="0" applyFont="1" applyFill="1" applyBorder="1" applyAlignment="1">
      <alignment horizontal="center" wrapText="1"/>
    </xf>
    <xf numFmtId="0" fontId="35" fillId="29" borderId="70" xfId="0" applyFont="1" applyFill="1" applyBorder="1" applyAlignment="1">
      <alignment horizontal="center" vertical="center" wrapText="1"/>
    </xf>
    <xf numFmtId="0" fontId="35" fillId="29" borderId="98" xfId="0" applyFont="1" applyFill="1" applyBorder="1" applyAlignment="1">
      <alignment horizontal="center" vertical="center" wrapText="1"/>
    </xf>
    <xf numFmtId="0" fontId="14" fillId="11" borderId="30" xfId="0" applyFont="1" applyFill="1" applyBorder="1" applyAlignment="1">
      <alignment horizontal="center" wrapText="1"/>
    </xf>
    <xf numFmtId="0" fontId="14" fillId="11" borderId="26" xfId="0" applyFont="1" applyFill="1" applyBorder="1" applyAlignment="1">
      <alignment horizontal="center" wrapText="1"/>
    </xf>
    <xf numFmtId="0" fontId="0" fillId="25" borderId="38" xfId="0" applyFill="1" applyBorder="1" applyAlignment="1">
      <alignment horizontal="center" wrapText="1"/>
    </xf>
    <xf numFmtId="0" fontId="0" fillId="25" borderId="0" xfId="0" applyFill="1" applyBorder="1" applyAlignment="1">
      <alignment horizontal="center" wrapText="1"/>
    </xf>
    <xf numFmtId="0" fontId="35" fillId="29" borderId="96" xfId="0" applyFont="1" applyFill="1" applyBorder="1" applyAlignment="1">
      <alignment horizontal="center" vertical="center" wrapText="1"/>
    </xf>
    <xf numFmtId="0" fontId="35" fillId="29" borderId="97" xfId="0" applyFont="1" applyFill="1" applyBorder="1" applyAlignment="1">
      <alignment horizontal="center" vertical="center" wrapText="1"/>
    </xf>
    <xf numFmtId="0" fontId="51" fillId="11" borderId="93" xfId="0" applyFont="1" applyFill="1" applyBorder="1" applyAlignment="1" applyProtection="1">
      <alignment horizontal="center" vertical="center"/>
    </xf>
    <xf numFmtId="0" fontId="51" fillId="11" borderId="46" xfId="0" applyFont="1" applyFill="1" applyBorder="1" applyAlignment="1" applyProtection="1">
      <alignment horizontal="center" vertical="center"/>
    </xf>
    <xf numFmtId="0" fontId="51" fillId="11" borderId="94" xfId="0" applyFont="1" applyFill="1" applyBorder="1" applyAlignment="1" applyProtection="1">
      <alignment horizontal="center" vertical="center"/>
    </xf>
    <xf numFmtId="0" fontId="51" fillId="11" borderId="93" xfId="0" applyFont="1" applyFill="1" applyBorder="1" applyAlignment="1">
      <alignment horizontal="center" vertical="center" wrapText="1"/>
    </xf>
    <xf numFmtId="0" fontId="51" fillId="11" borderId="46" xfId="0" applyFont="1" applyFill="1" applyBorder="1" applyAlignment="1">
      <alignment horizontal="center" vertical="center" wrapText="1"/>
    </xf>
    <xf numFmtId="0" fontId="51" fillId="11" borderId="94" xfId="0" applyFont="1" applyFill="1" applyBorder="1" applyAlignment="1">
      <alignment horizontal="center" vertical="center" wrapText="1"/>
    </xf>
    <xf numFmtId="0" fontId="51" fillId="11" borderId="78" xfId="0" applyFont="1" applyFill="1" applyBorder="1" applyAlignment="1" applyProtection="1">
      <alignment horizontal="center" vertical="center"/>
    </xf>
    <xf numFmtId="0" fontId="51" fillId="11" borderId="79" xfId="0" applyFont="1" applyFill="1" applyBorder="1" applyAlignment="1" applyProtection="1">
      <alignment horizontal="center" vertical="center"/>
    </xf>
    <xf numFmtId="0" fontId="51" fillId="11" borderId="80" xfId="0" applyFont="1" applyFill="1" applyBorder="1" applyAlignment="1" applyProtection="1">
      <alignment horizontal="center" vertical="center"/>
    </xf>
    <xf numFmtId="0" fontId="39" fillId="26" borderId="73" xfId="0" applyFont="1" applyFill="1" applyBorder="1" applyAlignment="1" applyProtection="1">
      <alignment horizontal="center" vertical="center" wrapText="1"/>
    </xf>
    <xf numFmtId="0" fontId="39" fillId="26" borderId="72" xfId="0" applyFont="1" applyFill="1" applyBorder="1" applyAlignment="1" applyProtection="1">
      <alignment horizontal="center" vertical="center" wrapText="1"/>
    </xf>
    <xf numFmtId="0" fontId="39" fillId="26" borderId="93" xfId="0" applyFont="1" applyFill="1" applyBorder="1" applyAlignment="1" applyProtection="1">
      <alignment horizontal="center" vertical="center" wrapText="1"/>
    </xf>
    <xf numFmtId="0" fontId="39" fillId="26" borderId="94" xfId="0" applyFont="1" applyFill="1" applyBorder="1" applyAlignment="1" applyProtection="1">
      <alignment horizontal="center" vertical="center" wrapText="1"/>
    </xf>
    <xf numFmtId="0" fontId="51" fillId="11" borderId="93" xfId="0" applyFont="1" applyFill="1" applyBorder="1" applyAlignment="1" applyProtection="1">
      <alignment horizontal="center" vertical="center" wrapText="1"/>
    </xf>
    <xf numFmtId="0" fontId="51" fillId="11" borderId="46" xfId="0" applyFont="1" applyFill="1" applyBorder="1" applyAlignment="1" applyProtection="1">
      <alignment horizontal="center" vertical="center" wrapText="1"/>
    </xf>
    <xf numFmtId="0" fontId="51" fillId="11" borderId="94" xfId="0" applyFont="1" applyFill="1" applyBorder="1" applyAlignment="1" applyProtection="1">
      <alignment horizontal="center" vertical="center" wrapText="1"/>
    </xf>
    <xf numFmtId="0" fontId="39" fillId="26" borderId="71" xfId="0" applyFont="1" applyFill="1" applyBorder="1" applyAlignment="1" applyProtection="1">
      <alignment horizontal="center" vertical="center" wrapText="1"/>
    </xf>
    <xf numFmtId="0" fontId="39" fillId="26" borderId="74" xfId="0" applyFont="1" applyFill="1" applyBorder="1" applyAlignment="1" applyProtection="1">
      <alignment horizontal="center" vertical="center" wrapText="1"/>
    </xf>
    <xf numFmtId="0" fontId="39" fillId="26" borderId="104" xfId="0" applyFont="1" applyFill="1" applyBorder="1" applyAlignment="1" applyProtection="1">
      <alignment horizontal="center" vertical="center" wrapText="1"/>
    </xf>
    <xf numFmtId="0" fontId="39" fillId="26" borderId="105" xfId="0" applyFont="1" applyFill="1" applyBorder="1" applyAlignment="1" applyProtection="1">
      <alignment horizontal="center" vertical="center" wrapText="1"/>
    </xf>
    <xf numFmtId="0" fontId="39" fillId="26" borderId="30" xfId="0" applyFont="1" applyFill="1" applyBorder="1" applyAlignment="1" applyProtection="1">
      <alignment horizontal="center" vertical="center" wrapText="1"/>
    </xf>
    <xf numFmtId="0" fontId="39" fillId="26" borderId="70" xfId="0" applyFont="1" applyFill="1" applyBorder="1" applyAlignment="1" applyProtection="1">
      <alignment horizontal="center" vertical="center" wrapText="1"/>
    </xf>
    <xf numFmtId="0" fontId="39" fillId="26" borderId="26" xfId="0" applyFont="1" applyFill="1" applyBorder="1" applyAlignment="1" applyProtection="1">
      <alignment horizontal="center" vertical="center" wrapText="1"/>
    </xf>
    <xf numFmtId="0" fontId="51" fillId="11" borderId="0" xfId="0" applyFont="1" applyFill="1" applyBorder="1" applyAlignment="1">
      <alignment horizontal="center" vertical="center" wrapText="1"/>
    </xf>
    <xf numFmtId="0" fontId="51" fillId="11" borderId="0" xfId="0" applyFont="1" applyFill="1" applyBorder="1" applyAlignment="1">
      <alignment horizontal="center" vertical="center"/>
    </xf>
    <xf numFmtId="0" fontId="39" fillId="26" borderId="14" xfId="0" applyFont="1" applyFill="1" applyBorder="1" applyAlignment="1" applyProtection="1">
      <alignment horizontal="center" vertical="center" wrapText="1"/>
    </xf>
    <xf numFmtId="0" fontId="40" fillId="7" borderId="78" xfId="0" applyFont="1" applyFill="1" applyBorder="1" applyAlignment="1" applyProtection="1">
      <alignment horizontal="center" vertical="center"/>
    </xf>
    <xf numFmtId="0" fontId="40" fillId="7" borderId="82" xfId="0" applyFont="1" applyFill="1" applyBorder="1" applyAlignment="1" applyProtection="1">
      <alignment horizontal="center" vertical="center"/>
    </xf>
    <xf numFmtId="0" fontId="43" fillId="11" borderId="79" xfId="0" applyFont="1" applyFill="1" applyBorder="1" applyAlignment="1" applyProtection="1">
      <alignment horizontal="center" vertical="center"/>
    </xf>
    <xf numFmtId="0" fontId="43" fillId="11" borderId="80" xfId="0" applyFont="1" applyFill="1" applyBorder="1" applyAlignment="1" applyProtection="1">
      <alignment horizontal="center" vertical="center"/>
    </xf>
    <xf numFmtId="0" fontId="43" fillId="11" borderId="83" xfId="0" applyFont="1" applyFill="1" applyBorder="1" applyAlignment="1" applyProtection="1">
      <alignment horizontal="center" vertical="center"/>
    </xf>
    <xf numFmtId="0" fontId="39" fillId="26" borderId="4" xfId="0" applyFont="1" applyFill="1" applyBorder="1" applyAlignment="1" applyProtection="1">
      <alignment horizontal="center" vertical="center" wrapText="1"/>
    </xf>
    <xf numFmtId="0" fontId="55" fillId="0" borderId="108" xfId="0" applyFont="1" applyFill="1" applyBorder="1" applyAlignment="1">
      <alignment horizontal="justify" vertical="top"/>
    </xf>
    <xf numFmtId="0" fontId="55" fillId="0" borderId="6" xfId="0" applyFont="1" applyFill="1" applyBorder="1" applyAlignment="1">
      <alignment horizontal="justify" vertical="top"/>
    </xf>
    <xf numFmtId="0" fontId="0" fillId="0" borderId="120" xfId="0" applyFill="1" applyBorder="1" applyAlignment="1">
      <alignment horizontal="justify" vertical="top" wrapText="1"/>
    </xf>
    <xf numFmtId="0" fontId="0" fillId="0" borderId="120" xfId="0" applyFill="1" applyBorder="1" applyAlignment="1">
      <alignment horizontal="center" vertical="top" wrapText="1"/>
    </xf>
    <xf numFmtId="0" fontId="37" fillId="20" borderId="120" xfId="0" applyFont="1" applyFill="1" applyBorder="1" applyAlignment="1">
      <alignment horizontal="center" vertical="center" wrapText="1"/>
    </xf>
    <xf numFmtId="0" fontId="37" fillId="0" borderId="120" xfId="0" applyFont="1" applyFill="1" applyBorder="1" applyAlignment="1">
      <alignment horizontal="center" vertical="center" wrapText="1"/>
    </xf>
    <xf numFmtId="0" fontId="37" fillId="0" borderId="108" xfId="0" applyFont="1" applyFill="1" applyBorder="1" applyAlignment="1">
      <alignment horizontal="center" vertical="center" wrapText="1"/>
    </xf>
    <xf numFmtId="0" fontId="37" fillId="0" borderId="31" xfId="0" applyFont="1" applyFill="1" applyBorder="1" applyAlignment="1">
      <alignment horizontal="center" vertical="center" wrapText="1"/>
    </xf>
    <xf numFmtId="0" fontId="57" fillId="0" borderId="4" xfId="0" applyFont="1" applyBorder="1" applyAlignment="1">
      <alignment horizontal="center" vertical="center"/>
    </xf>
    <xf numFmtId="0" fontId="14" fillId="0" borderId="4" xfId="0" applyFont="1" applyBorder="1" applyAlignment="1">
      <alignment horizontal="center"/>
    </xf>
    <xf numFmtId="0" fontId="14" fillId="0" borderId="108" xfId="0" applyFont="1" applyBorder="1" applyAlignment="1">
      <alignment horizontal="center" vertical="center"/>
    </xf>
    <xf numFmtId="0" fontId="14" fillId="0" borderId="31" xfId="0" applyFont="1" applyBorder="1" applyAlignment="1">
      <alignment horizontal="center" vertical="center"/>
    </xf>
    <xf numFmtId="0" fontId="14" fillId="0" borderId="6" xfId="0" applyFont="1" applyBorder="1" applyAlignment="1">
      <alignment horizontal="center" vertical="center"/>
    </xf>
    <xf numFmtId="0" fontId="14" fillId="0" borderId="108" xfId="0" applyFont="1" applyBorder="1" applyAlignment="1">
      <alignment horizontal="center" vertical="center" wrapText="1"/>
    </xf>
    <xf numFmtId="0" fontId="14" fillId="0" borderId="4" xfId="0" applyFont="1" applyBorder="1" applyAlignment="1">
      <alignment horizontal="center" vertical="center"/>
    </xf>
    <xf numFmtId="0" fontId="14" fillId="0" borderId="116" xfId="0" applyFont="1" applyBorder="1" applyAlignment="1">
      <alignment horizontal="center"/>
    </xf>
    <xf numFmtId="0" fontId="14" fillId="0" borderId="117" xfId="0" applyFont="1" applyBorder="1" applyAlignment="1">
      <alignment horizontal="center"/>
    </xf>
    <xf numFmtId="0" fontId="0" fillId="0" borderId="108" xfId="0" applyBorder="1" applyAlignment="1">
      <alignment horizontal="center" vertical="center"/>
    </xf>
    <xf numFmtId="0" fontId="0" fillId="0" borderId="31" xfId="0" applyBorder="1" applyAlignment="1">
      <alignment horizontal="center" vertical="center"/>
    </xf>
    <xf numFmtId="0" fontId="0" fillId="0" borderId="6" xfId="0" applyBorder="1" applyAlignment="1">
      <alignment horizontal="center" vertical="center"/>
    </xf>
    <xf numFmtId="0" fontId="0" fillId="0" borderId="108" xfId="0" applyBorder="1" applyAlignment="1">
      <alignment horizontal="center"/>
    </xf>
    <xf numFmtId="0" fontId="0" fillId="0" borderId="31" xfId="0" applyBorder="1" applyAlignment="1">
      <alignment horizontal="center"/>
    </xf>
    <xf numFmtId="0" fontId="0" fillId="0" borderId="6" xfId="0" applyBorder="1" applyAlignment="1">
      <alignment horizontal="center"/>
    </xf>
    <xf numFmtId="0" fontId="14" fillId="0" borderId="70" xfId="0" applyFont="1" applyBorder="1" applyAlignment="1">
      <alignment horizontal="center"/>
    </xf>
    <xf numFmtId="0" fontId="0" fillId="0" borderId="108" xfId="0" applyBorder="1" applyAlignment="1">
      <alignment vertical="top" wrapText="1"/>
    </xf>
    <xf numFmtId="0" fontId="0" fillId="0" borderId="31" xfId="0" applyBorder="1" applyAlignment="1">
      <alignment vertical="top" wrapText="1"/>
    </xf>
    <xf numFmtId="0" fontId="0" fillId="0" borderId="6" xfId="0" applyBorder="1" applyAlignment="1">
      <alignment vertical="top" wrapText="1"/>
    </xf>
    <xf numFmtId="0" fontId="0" fillId="0" borderId="108" xfId="0" applyBorder="1" applyAlignment="1">
      <alignment wrapText="1"/>
    </xf>
    <xf numFmtId="0" fontId="0" fillId="0" borderId="31" xfId="0" applyBorder="1" applyAlignment="1">
      <alignment wrapText="1"/>
    </xf>
    <xf numFmtId="0" fontId="0" fillId="0" borderId="6" xfId="0" applyBorder="1" applyAlignment="1">
      <alignment wrapText="1"/>
    </xf>
    <xf numFmtId="0" fontId="0" fillId="0" borderId="108" xfId="0" applyBorder="1" applyAlignment="1">
      <alignment horizontal="center" vertical="center" wrapText="1"/>
    </xf>
    <xf numFmtId="0" fontId="0" fillId="0" borderId="31"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left" vertical="center" wrapText="1"/>
    </xf>
    <xf numFmtId="0" fontId="0" fillId="18" borderId="93" xfId="0" applyFill="1" applyBorder="1" applyAlignment="1">
      <alignment horizontal="center" wrapText="1"/>
    </xf>
    <xf numFmtId="0" fontId="0" fillId="18" borderId="84" xfId="0" applyFill="1" applyBorder="1" applyAlignment="1">
      <alignment horizontal="center" wrapText="1"/>
    </xf>
    <xf numFmtId="0" fontId="35" fillId="26" borderId="102" xfId="0" applyFont="1" applyFill="1" applyBorder="1" applyAlignment="1">
      <alignment horizontal="center" vertical="center" wrapText="1"/>
    </xf>
    <xf numFmtId="0" fontId="35" fillId="26" borderId="103" xfId="0" applyFont="1" applyFill="1" applyBorder="1" applyAlignment="1">
      <alignment horizontal="center" vertical="center" wrapText="1"/>
    </xf>
    <xf numFmtId="0" fontId="35" fillId="26" borderId="99" xfId="0" applyFont="1" applyFill="1" applyBorder="1" applyAlignment="1">
      <alignment horizontal="center" vertical="center" wrapText="1"/>
    </xf>
    <xf numFmtId="0" fontId="35" fillId="26" borderId="100" xfId="0" applyFont="1" applyFill="1" applyBorder="1" applyAlignment="1">
      <alignment horizontal="center" vertical="center" wrapText="1"/>
    </xf>
    <xf numFmtId="0" fontId="0" fillId="30" borderId="15" xfId="0" applyFill="1" applyBorder="1" applyAlignment="1">
      <alignment horizontal="center" wrapText="1"/>
    </xf>
    <xf numFmtId="0" fontId="0" fillId="30" borderId="16" xfId="0" applyFill="1" applyBorder="1" applyAlignment="1">
      <alignment horizontal="center" wrapText="1"/>
    </xf>
    <xf numFmtId="0" fontId="0" fillId="0" borderId="101" xfId="0" applyBorder="1" applyAlignment="1">
      <alignment horizontal="center" wrapText="1"/>
    </xf>
    <xf numFmtId="0" fontId="0" fillId="0" borderId="98" xfId="0" applyBorder="1" applyAlignment="1">
      <alignment horizontal="center" wrapText="1"/>
    </xf>
    <xf numFmtId="0" fontId="31" fillId="26" borderId="4" xfId="0" applyFont="1" applyFill="1" applyBorder="1" applyAlignment="1">
      <alignment horizontal="center" vertical="center" wrapText="1"/>
    </xf>
    <xf numFmtId="0" fontId="28" fillId="11" borderId="4" xfId="0" applyFont="1" applyFill="1" applyBorder="1" applyAlignment="1">
      <alignment horizontal="center" vertical="center" wrapText="1"/>
    </xf>
    <xf numFmtId="0" fontId="33" fillId="26" borderId="4" xfId="0" applyFont="1" applyFill="1" applyBorder="1" applyAlignment="1">
      <alignment horizontal="center" wrapText="1"/>
    </xf>
    <xf numFmtId="0" fontId="12" fillId="16" borderId="4" xfId="1" applyFont="1" applyFill="1" applyBorder="1" applyAlignment="1">
      <alignment horizontal="center" vertical="center"/>
    </xf>
    <xf numFmtId="0" fontId="26" fillId="17" borderId="4" xfId="1" applyFont="1" applyFill="1" applyBorder="1" applyAlignment="1">
      <alignment horizontal="center" vertical="center" textRotation="90"/>
    </xf>
    <xf numFmtId="0" fontId="12" fillId="16" borderId="30" xfId="1" applyFont="1" applyFill="1" applyBorder="1" applyAlignment="1">
      <alignment horizontal="center" vertical="center"/>
    </xf>
    <xf numFmtId="0" fontId="12" fillId="16" borderId="70" xfId="1" applyFont="1" applyFill="1" applyBorder="1" applyAlignment="1">
      <alignment horizontal="center" vertical="center"/>
    </xf>
    <xf numFmtId="0" fontId="12" fillId="16" borderId="26" xfId="1" applyFont="1" applyFill="1" applyBorder="1" applyAlignment="1">
      <alignment horizontal="center" vertical="center"/>
    </xf>
    <xf numFmtId="0" fontId="26" fillId="17" borderId="108" xfId="1" applyFont="1" applyFill="1" applyBorder="1" applyAlignment="1">
      <alignment horizontal="center" vertical="center" textRotation="90"/>
    </xf>
    <xf numFmtId="0" fontId="26" fillId="17" borderId="31" xfId="1" applyFont="1" applyFill="1" applyBorder="1" applyAlignment="1">
      <alignment horizontal="center" vertical="center" textRotation="90"/>
    </xf>
    <xf numFmtId="0" fontId="26" fillId="17" borderId="6" xfId="1" applyFont="1" applyFill="1" applyBorder="1" applyAlignment="1">
      <alignment horizontal="center" vertical="center" textRotation="90"/>
    </xf>
    <xf numFmtId="0" fontId="29" fillId="12" borderId="13" xfId="0" applyFont="1" applyFill="1" applyBorder="1" applyAlignment="1" applyProtection="1">
      <alignment horizontal="center" vertical="center" wrapText="1"/>
    </xf>
    <xf numFmtId="0" fontId="29" fillId="12" borderId="15" xfId="0" applyFont="1" applyFill="1" applyBorder="1" applyAlignment="1" applyProtection="1">
      <alignment horizontal="center" vertical="center" wrapText="1"/>
    </xf>
    <xf numFmtId="0" fontId="27" fillId="19" borderId="21" xfId="0" applyFont="1" applyFill="1" applyBorder="1" applyAlignment="1" applyProtection="1">
      <alignment horizontal="center" vertical="center" wrapText="1"/>
    </xf>
    <xf numFmtId="0" fontId="27" fillId="19" borderId="47" xfId="0" applyFont="1" applyFill="1" applyBorder="1" applyAlignment="1" applyProtection="1">
      <alignment horizontal="center" vertical="center" wrapText="1"/>
    </xf>
    <xf numFmtId="0" fontId="27" fillId="19" borderId="23" xfId="0" applyFont="1" applyFill="1" applyBorder="1" applyAlignment="1" applyProtection="1">
      <alignment horizontal="center" vertical="center" wrapText="1"/>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13" borderId="48" xfId="0" applyFont="1" applyFill="1" applyBorder="1" applyAlignment="1">
      <alignment horizontal="center" vertical="center"/>
    </xf>
    <xf numFmtId="0" fontId="14" fillId="13" borderId="49" xfId="0" applyFont="1" applyFill="1" applyBorder="1" applyAlignment="1">
      <alignment horizontal="center" vertical="center"/>
    </xf>
    <xf numFmtId="0" fontId="14" fillId="13" borderId="50" xfId="0" applyFont="1" applyFill="1" applyBorder="1" applyAlignment="1">
      <alignment horizontal="center" vertical="center"/>
    </xf>
    <xf numFmtId="0" fontId="0" fillId="0" borderId="21"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14" fillId="13" borderId="41" xfId="0" applyFont="1" applyFill="1" applyBorder="1" applyAlignment="1" applyProtection="1">
      <alignment horizontal="center" vertical="center" wrapText="1"/>
      <protection locked="0"/>
    </xf>
    <xf numFmtId="0" fontId="14" fillId="13" borderId="42" xfId="0" applyFont="1" applyFill="1" applyBorder="1" applyAlignment="1" applyProtection="1">
      <alignment horizontal="center" vertical="center" wrapText="1"/>
      <protection locked="0"/>
    </xf>
    <xf numFmtId="0" fontId="14" fillId="13" borderId="43" xfId="0" applyFont="1" applyFill="1" applyBorder="1" applyAlignment="1" applyProtection="1">
      <alignment horizontal="center" vertical="center" wrapText="1"/>
      <protection locked="0"/>
    </xf>
    <xf numFmtId="0" fontId="14" fillId="13" borderId="44" xfId="0" applyFont="1" applyFill="1" applyBorder="1" applyAlignment="1" applyProtection="1">
      <alignment horizontal="center" vertical="center" wrapText="1"/>
      <protection locked="0"/>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26" xfId="0" applyFont="1" applyBorder="1" applyAlignment="1">
      <alignment horizontal="center" vertical="center"/>
    </xf>
    <xf numFmtId="0" fontId="14" fillId="0" borderId="30"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27" fillId="13" borderId="21" xfId="0" applyFont="1" applyFill="1" applyBorder="1" applyAlignment="1">
      <alignment horizontal="center" vertical="center" wrapText="1"/>
    </xf>
    <xf numFmtId="0" fontId="27" fillId="13" borderId="47" xfId="0" applyFont="1" applyFill="1" applyBorder="1" applyAlignment="1">
      <alignment horizontal="center" vertical="center" wrapText="1"/>
    </xf>
    <xf numFmtId="0" fontId="0" fillId="0" borderId="21"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39" xfId="0" applyBorder="1" applyAlignment="1" applyProtection="1">
      <alignment horizontal="center" vertical="center" wrapText="1"/>
      <protection locked="0"/>
    </xf>
    <xf numFmtId="0" fontId="0" fillId="0" borderId="51" xfId="0" applyBorder="1" applyAlignment="1" applyProtection="1">
      <alignment horizontal="center" vertical="center" wrapText="1"/>
      <protection locked="0"/>
    </xf>
    <xf numFmtId="0" fontId="0" fillId="0" borderId="67" xfId="0" applyBorder="1" applyAlignment="1" applyProtection="1">
      <alignment horizontal="center" vertical="center" wrapText="1"/>
      <protection locked="0"/>
    </xf>
    <xf numFmtId="0" fontId="0" fillId="0" borderId="68" xfId="0" applyBorder="1" applyAlignment="1" applyProtection="1">
      <alignment horizontal="center" vertical="center" wrapText="1"/>
      <protection locked="0"/>
    </xf>
    <xf numFmtId="0" fontId="6" fillId="0" borderId="30" xfId="2" applyBorder="1" applyAlignment="1">
      <alignment horizontal="center" vertical="center" wrapText="1"/>
    </xf>
    <xf numFmtId="0" fontId="6" fillId="0" borderId="26" xfId="2" applyBorder="1" applyAlignment="1">
      <alignment horizontal="center" vertical="center" wrapText="1"/>
    </xf>
    <xf numFmtId="0" fontId="10" fillId="0" borderId="0" xfId="2" applyFont="1" applyAlignment="1">
      <alignment horizontal="center" vertical="center" wrapText="1"/>
    </xf>
    <xf numFmtId="0" fontId="16" fillId="7" borderId="112" xfId="4" applyFont="1" applyFill="1" applyBorder="1" applyAlignment="1" applyProtection="1">
      <alignment horizontal="center" vertical="center" wrapText="1"/>
      <protection locked="0"/>
    </xf>
    <xf numFmtId="0" fontId="16" fillId="7" borderId="113" xfId="4" applyFont="1" applyFill="1" applyBorder="1" applyAlignment="1" applyProtection="1">
      <alignment horizontal="center" vertical="center" wrapText="1"/>
      <protection locked="0"/>
    </xf>
    <xf numFmtId="0" fontId="16" fillId="7" borderId="114" xfId="4" applyFont="1" applyFill="1" applyBorder="1" applyAlignment="1" applyProtection="1">
      <alignment horizontal="center" vertical="center" wrapText="1"/>
      <protection locked="0"/>
    </xf>
    <xf numFmtId="0" fontId="15" fillId="7" borderId="108" xfId="4" applyFont="1" applyFill="1" applyBorder="1" applyAlignment="1" applyProtection="1">
      <alignment horizontal="center" vertical="center" wrapText="1"/>
      <protection locked="0"/>
    </xf>
    <xf numFmtId="0" fontId="15" fillId="7" borderId="31" xfId="4" applyFont="1" applyFill="1" applyBorder="1" applyAlignment="1" applyProtection="1">
      <alignment horizontal="center" vertical="center" wrapText="1"/>
      <protection locked="0"/>
    </xf>
    <xf numFmtId="0" fontId="15" fillId="7" borderId="59" xfId="4" applyFont="1" applyFill="1" applyBorder="1" applyAlignment="1" applyProtection="1">
      <alignment horizontal="center" vertical="center" wrapText="1"/>
      <protection locked="0"/>
    </xf>
    <xf numFmtId="0" fontId="15" fillId="7" borderId="69" xfId="4" applyFont="1" applyFill="1" applyBorder="1" applyAlignment="1" applyProtection="1">
      <alignment horizontal="center" vertical="center" wrapText="1"/>
      <protection locked="0"/>
    </xf>
    <xf numFmtId="0" fontId="15" fillId="7" borderId="6" xfId="4" applyFont="1" applyFill="1" applyBorder="1" applyAlignment="1" applyProtection="1">
      <alignment horizontal="center" vertical="center" wrapText="1"/>
      <protection locked="0"/>
    </xf>
    <xf numFmtId="0" fontId="15" fillId="7" borderId="4" xfId="4" applyFont="1" applyFill="1" applyBorder="1" applyAlignment="1" applyProtection="1">
      <alignment horizontal="center" vertical="center" wrapText="1"/>
      <protection locked="0"/>
    </xf>
    <xf numFmtId="0" fontId="6" fillId="0" borderId="4" xfId="2" applyBorder="1" applyAlignment="1">
      <alignment horizontal="center" wrapText="1"/>
    </xf>
    <xf numFmtId="0" fontId="6" fillId="0" borderId="0" xfId="2" applyAlignment="1">
      <alignment horizontal="center" wrapText="1"/>
    </xf>
  </cellXfs>
  <cellStyles count="9">
    <cellStyle name="Excel Built-in Normal" xfId="1" xr:uid="{00000000-0005-0000-0000-000000000000}"/>
    <cellStyle name="Hipervínculo" xfId="8" builtinId="8"/>
    <cellStyle name="Moneda 2" xfId="7" xr:uid="{00000000-0005-0000-0000-000001000000}"/>
    <cellStyle name="Normal" xfId="0" builtinId="0"/>
    <cellStyle name="Normal 2" xfId="2" xr:uid="{00000000-0005-0000-0000-000003000000}"/>
    <cellStyle name="Normal 2 2" xfId="3" xr:uid="{00000000-0005-0000-0000-000004000000}"/>
    <cellStyle name="Normal_Mapa de riesgos nuevo IST_GESTION ultimo" xfId="4" xr:uid="{00000000-0005-0000-0000-000005000000}"/>
    <cellStyle name="Salida 2" xfId="5" xr:uid="{00000000-0005-0000-0000-000006000000}"/>
    <cellStyle name="Salida 2 2" xfId="6" xr:uid="{00000000-0005-0000-0000-000007000000}"/>
  </cellStyles>
  <dxfs count="1352">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2"/>
      </font>
      <fill>
        <patternFill>
          <bgColor theme="2" tint="-9.9948118533890809E-2"/>
        </patternFill>
      </fill>
    </dxf>
    <dxf>
      <font>
        <color theme="2"/>
      </font>
      <fill>
        <patternFill>
          <bgColor theme="2" tint="-9.9948118533890809E-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patternType="darkTrellis">
          <bgColor rgb="FF7BEFC3"/>
        </patternFill>
      </fill>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bgColor rgb="FF7BEFC3"/>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rgb="FF7BEFC3"/>
        </patternFill>
      </fill>
    </dxf>
    <dxf>
      <fill>
        <patternFill patternType="darkTrellis">
          <fgColor rgb="FF3D1160"/>
          <bgColor rgb="FF633B90"/>
        </patternFill>
      </fill>
      <border>
        <left style="thin">
          <color auto="1"/>
        </left>
        <right style="thin">
          <color auto="1"/>
        </right>
        <top style="thin">
          <color auto="1"/>
        </top>
        <bottom style="thin">
          <color auto="1"/>
        </bottom>
      </border>
    </dxf>
    <dxf>
      <fill>
        <patternFill>
          <bgColor rgb="FFFFFF00"/>
        </patternFill>
      </fill>
    </dxf>
    <dxf>
      <fill>
        <patternFill>
          <bgColor rgb="FFFFC000"/>
        </patternFill>
      </fill>
    </dxf>
    <dxf>
      <fill>
        <patternFill>
          <bgColor rgb="FFFF0000"/>
        </patternFill>
      </fill>
    </dxf>
    <dxf>
      <fill>
        <patternFill>
          <bgColor rgb="FF92D050"/>
        </patternFill>
      </fill>
    </dxf>
  </dxfs>
  <tableStyles count="0" defaultTableStyle="TableStyleMedium2" defaultPivotStyle="PivotStyleLight16"/>
  <colors>
    <mruColors>
      <color rgb="FF7BEFC3"/>
      <color rgb="FF4477F0"/>
      <color rgb="FF3D1160"/>
      <color rgb="FF632990"/>
      <color rgb="FF633B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MAPA DE RIESGOS'!P9"/><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586154</xdr:colOff>
      <xdr:row>0</xdr:row>
      <xdr:rowOff>58616</xdr:rowOff>
    </xdr:from>
    <xdr:to>
      <xdr:col>5</xdr:col>
      <xdr:colOff>2041769</xdr:colOff>
      <xdr:row>2</xdr:row>
      <xdr:rowOff>78154</xdr:rowOff>
    </xdr:to>
    <xdr:pic>
      <xdr:nvPicPr>
        <xdr:cNvPr id="4" name="image1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rcRect/>
        <a:stretch>
          <a:fillRect/>
        </a:stretch>
      </xdr:blipFill>
      <xdr:spPr>
        <a:xfrm>
          <a:off x="7551616" y="58616"/>
          <a:ext cx="1455615" cy="820615"/>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1096636</xdr:colOff>
      <xdr:row>4</xdr:row>
      <xdr:rowOff>56445</xdr:rowOff>
    </xdr:from>
    <xdr:to>
      <xdr:col>1</xdr:col>
      <xdr:colOff>565005</xdr:colOff>
      <xdr:row>5</xdr:row>
      <xdr:rowOff>437446</xdr:rowOff>
    </xdr:to>
    <xdr:pic>
      <xdr:nvPicPr>
        <xdr:cNvPr id="3" name="image11.pn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rcRect/>
        <a:stretch>
          <a:fillRect/>
        </a:stretch>
      </xdr:blipFill>
      <xdr:spPr>
        <a:xfrm>
          <a:off x="1096636" y="56445"/>
          <a:ext cx="1485698" cy="762001"/>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2345766</xdr:colOff>
      <xdr:row>1</xdr:row>
      <xdr:rowOff>74707</xdr:rowOff>
    </xdr:from>
    <xdr:to>
      <xdr:col>0</xdr:col>
      <xdr:colOff>3538394</xdr:colOff>
      <xdr:row>1</xdr:row>
      <xdr:rowOff>747061</xdr:rowOff>
    </xdr:to>
    <xdr:pic>
      <xdr:nvPicPr>
        <xdr:cNvPr id="3" name="image11.pn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srcRect/>
        <a:stretch>
          <a:fillRect/>
        </a:stretch>
      </xdr:blipFill>
      <xdr:spPr>
        <a:xfrm>
          <a:off x="2345766" y="268942"/>
          <a:ext cx="1192628" cy="672354"/>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752475</xdr:colOff>
      <xdr:row>0</xdr:row>
      <xdr:rowOff>85725</xdr:rowOff>
    </xdr:from>
    <xdr:to>
      <xdr:col>0</xdr:col>
      <xdr:colOff>1247775</xdr:colOff>
      <xdr:row>2</xdr:row>
      <xdr:rowOff>104775</xdr:rowOff>
    </xdr:to>
    <xdr:pic>
      <xdr:nvPicPr>
        <xdr:cNvPr id="12611" name="4 Imagen" descr="restitucion 2 copia">
          <a:extLst>
            <a:ext uri="{FF2B5EF4-FFF2-40B4-BE49-F238E27FC236}">
              <a16:creationId xmlns:a16="http://schemas.microsoft.com/office/drawing/2014/main" id="{00000000-0008-0000-0700-0000433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5" y="85725"/>
          <a:ext cx="4953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1493520</xdr:colOff>
      <xdr:row>7</xdr:row>
      <xdr:rowOff>344769</xdr:rowOff>
    </xdr:from>
    <xdr:to>
      <xdr:col>10</xdr:col>
      <xdr:colOff>72385</xdr:colOff>
      <xdr:row>7</xdr:row>
      <xdr:rowOff>535264</xdr:rowOff>
    </xdr:to>
    <xdr:grpSp>
      <xdr:nvGrpSpPr>
        <xdr:cNvPr id="12612" name="Grupo 2">
          <a:extLst>
            <a:ext uri="{FF2B5EF4-FFF2-40B4-BE49-F238E27FC236}">
              <a16:creationId xmlns:a16="http://schemas.microsoft.com/office/drawing/2014/main" id="{00000000-0008-0000-0700-000044310000}"/>
            </a:ext>
          </a:extLst>
        </xdr:cNvPr>
        <xdr:cNvGrpSpPr>
          <a:grpSpLocks/>
        </xdr:cNvGrpSpPr>
      </xdr:nvGrpSpPr>
      <xdr:grpSpPr bwMode="auto">
        <a:xfrm>
          <a:off x="13799820" y="1544919"/>
          <a:ext cx="2712715" cy="190495"/>
          <a:chOff x="13039722" y="1600135"/>
          <a:chExt cx="2971938" cy="211425"/>
        </a:xfrm>
      </xdr:grpSpPr>
      <xdr:sp macro="" textlink="">
        <xdr:nvSpPr>
          <xdr:cNvPr id="12307" name="Drop Down 19" descr="Periodo" hidden="1">
            <a:extLst>
              <a:ext uri="{63B3BB69-23CF-44E3-9099-C40C66FF867C}">
                <a14:compatExt xmlns:a14="http://schemas.microsoft.com/office/drawing/2010/main" spid="_x0000_s12307"/>
              </a:ext>
              <a:ext uri="{FF2B5EF4-FFF2-40B4-BE49-F238E27FC236}">
                <a16:creationId xmlns:a16="http://schemas.microsoft.com/office/drawing/2014/main" id="{00000000-0008-0000-0700-000013300000}"/>
              </a:ext>
            </a:extLst>
          </xdr:cNvPr>
          <xdr:cNvSpPr/>
        </xdr:nvSpPr>
        <xdr:spPr bwMode="auto">
          <a:xfrm>
            <a:off x="13039722" y="1600135"/>
            <a:ext cx="2038354" cy="209549"/>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2308" name="Drop Down 20" descr="Año" hidden="1">
            <a:extLst>
              <a:ext uri="{63B3BB69-23CF-44E3-9099-C40C66FF867C}">
                <a14:compatExt xmlns:a14="http://schemas.microsoft.com/office/drawing/2010/main" spid="_x0000_s12308"/>
              </a:ext>
              <a:ext uri="{FF2B5EF4-FFF2-40B4-BE49-F238E27FC236}">
                <a16:creationId xmlns:a16="http://schemas.microsoft.com/office/drawing/2014/main" id="{00000000-0008-0000-0700-000014300000}"/>
              </a:ext>
            </a:extLst>
          </xdr:cNvPr>
          <xdr:cNvSpPr/>
        </xdr:nvSpPr>
        <xdr:spPr bwMode="auto">
          <a:xfrm>
            <a:off x="15316205" y="1631560"/>
            <a:ext cx="695455" cy="180000"/>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200025</xdr:colOff>
      <xdr:row>37</xdr:row>
      <xdr:rowOff>76200</xdr:rowOff>
    </xdr:to>
    <xdr:pic>
      <xdr:nvPicPr>
        <xdr:cNvPr id="10510" name="Imagen 1">
          <a:extLst>
            <a:ext uri="{FF2B5EF4-FFF2-40B4-BE49-F238E27FC236}">
              <a16:creationId xmlns:a16="http://schemas.microsoft.com/office/drawing/2014/main" id="{00000000-0008-0000-0800-00000E2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0025" cy="712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309763</xdr:colOff>
      <xdr:row>0</xdr:row>
      <xdr:rowOff>333774</xdr:rowOff>
    </xdr:from>
    <xdr:to>
      <xdr:col>19</xdr:col>
      <xdr:colOff>58965</xdr:colOff>
      <xdr:row>12</xdr:row>
      <xdr:rowOff>430626</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7253488" y="333774"/>
          <a:ext cx="8893202" cy="4240227"/>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6</xdr:col>
      <xdr:colOff>200025</xdr:colOff>
      <xdr:row>0</xdr:row>
      <xdr:rowOff>85725</xdr:rowOff>
    </xdr:from>
    <xdr:to>
      <xdr:col>7</xdr:col>
      <xdr:colOff>76200</xdr:colOff>
      <xdr:row>2</xdr:row>
      <xdr:rowOff>57150</xdr:rowOff>
    </xdr:to>
    <xdr:pic>
      <xdr:nvPicPr>
        <xdr:cNvPr id="3694" name="Imagen 2">
          <a:hlinkClick xmlns:r="http://schemas.openxmlformats.org/officeDocument/2006/relationships" r:id="rId2"/>
          <a:extLst>
            <a:ext uri="{FF2B5EF4-FFF2-40B4-BE49-F238E27FC236}">
              <a16:creationId xmlns:a16="http://schemas.microsoft.com/office/drawing/2014/main" id="{00000000-0008-0000-0900-00006E0E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1464248">
          <a:off x="6410325" y="85725"/>
          <a:ext cx="5048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Users/martin.puerto/Documents/Martin%202015/Riesgos/Copia%20de%20PROPUESTA%20MAPA%20DE%20RIESGOS%20SNR%202013%20final.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dj/Desktop/AND%202021/Activos%20y%20Riesgos%202021/SPrivacidad/171220%20Seguridad%20y%20Privacidad%201BMatriz%20Riesgos%20co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j/Desktop/AND%202021/Activos%20y%20Riesgos%202021/1DIRECCIO&#769;N/DEstrate&#769;gico/110820%20DE%201AMatriz%20Riesgos%20Mode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j/Desktop/AND%202021/Activos%20y%20Riesgos%202021/2a%20GJuri&#769;dica/110820%201AMatriz%20Riesgos%20GJuri&#769;dic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j/Desktop/AND%202021/Activos%20y%20Riesgos%202021/3GFinanciera/Matriz%20de%20Riesgos%20GFinancier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j/Desktop/AND1/ACTIVOS%20y%20RIESGOS/2Comunicacio&#769;n%20Estrate&#769;gica/110820%20CE%201AMatriz%20Riesgos%20Model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j/Desktop/AND%202021/Activos%20y%20Riesgos%202021/5GTHumano/231220%20Matriz%20de%20Riesgos%20GTHuman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j/Desktop/AND%202021/Activos%20y%20Riesgos%202021/7SCDigitales/151220%20Servicios%20Ciudadanos%20Digitales%201BMatriz%20Riesgo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j/Desktop/Activos%20y%20Riesgos%20Diciembre%202020/GProyectos%20301120/141220%20Matriz%20de%20Riesgos%20Gestio&#769;n%20de%20Proyecto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j/Desktop/AND%202021/Activos%20y%20Riesgos%202021/9GProyectos%20301120/141220%20Matriz%20de%20Riesgos%20Gestio&#769;n%20de%20Proyec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
      <sheetName val="Mapa Riesgos  (final)"/>
      <sheetName val="Tablas de Valoracion"/>
      <sheetName val="Evalua Control"/>
      <sheetName val="Escala"/>
      <sheetName val="Grafica Estrate"/>
      <sheetName val="Datos"/>
      <sheetName val="Copia de PROPUESTA MAPA DE RIES"/>
    </sheetNames>
    <sheetDataSet>
      <sheetData sheetId="0">
        <row r="2">
          <cell r="L2" t="str">
            <v>INT</v>
          </cell>
          <cell r="M2" t="str">
            <v>EXT</v>
          </cell>
        </row>
      </sheetData>
      <sheetData sheetId="1"/>
      <sheetData sheetId="2">
        <row r="3">
          <cell r="B3" t="str">
            <v>Estratégico</v>
          </cell>
        </row>
      </sheetData>
      <sheetData sheetId="3" refreshError="1"/>
      <sheetData sheetId="4">
        <row r="4">
          <cell r="A4" t="str">
            <v xml:space="preserve">1. El evento puede ocurrir solo en circunstancias excepcionales.
No se ha presentado en los últimos 5 años.
</v>
          </cell>
        </row>
      </sheetData>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Nuevas"/>
      <sheetName val="MATRIZ DE CALIFICACIÓN"/>
      <sheetName val="Evaluación Diseño Control"/>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Nuevas"/>
      <sheetName val="MATRIZ DE CALIFICACIÓN"/>
      <sheetName val="Evaluación Diseño Control"/>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Nuevas"/>
      <sheetName val="MATRIZ DE CALIFICACIÓN"/>
      <sheetName val="Evaluación Diseño Control"/>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Nuevas"/>
      <sheetName val="MATRIZ DE CALIFICACIÓN"/>
      <sheetName val="Evaluación Diseño Control"/>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Nuev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Nuevas"/>
      <sheetName val="MATRIZ DE CALIFICACIÓN"/>
      <sheetName val="Evaluación Diseño Control"/>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Nuevas"/>
      <sheetName val="Evaluación Diseño Control"/>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CALIFICACIÓN"/>
      <sheetName val="Listas Nuevas"/>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CALIFICACIÓN"/>
      <sheetName val="Listas Nueva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municaciones@and.gov.co" TargetMode="External"/><Relationship Id="rId7" Type="http://schemas.openxmlformats.org/officeDocument/2006/relationships/comments" Target="../comments1.xml"/><Relationship Id="rId2" Type="http://schemas.openxmlformats.org/officeDocument/2006/relationships/hyperlink" Target="mailto:comunicaciones@and.gov.co" TargetMode="External"/><Relationship Id="rId1" Type="http://schemas.openxmlformats.org/officeDocument/2006/relationships/hyperlink" Target="mailto:comunicaciones@and.gov.co" TargetMode="External"/><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theme="0"/>
  </sheetPr>
  <dimension ref="A1:F28"/>
  <sheetViews>
    <sheetView zoomScale="130" zoomScaleNormal="130" workbookViewId="0">
      <pane xSplit="2" ySplit="7" topLeftCell="C8" activePane="bottomRight" state="frozen"/>
      <selection pane="topRight" activeCell="C1" sqref="C1"/>
      <selection pane="bottomLeft" activeCell="A8" sqref="A8"/>
      <selection pane="bottomRight" activeCell="G9" sqref="G9"/>
    </sheetView>
  </sheetViews>
  <sheetFormatPr baseColWidth="10" defaultColWidth="11.42578125" defaultRowHeight="15" x14ac:dyDescent="0.25"/>
  <cols>
    <col min="1" max="1" width="4" style="8" customWidth="1"/>
    <col min="2" max="2" width="22.42578125" style="8" customWidth="1"/>
    <col min="3" max="3" width="38.28515625" style="8" customWidth="1"/>
    <col min="4" max="4" width="4" style="8" customWidth="1"/>
    <col min="5" max="5" width="22.42578125" style="8" customWidth="1"/>
    <col min="6" max="6" width="38.42578125" style="8" customWidth="1"/>
    <col min="7" max="16384" width="11.42578125" style="8"/>
  </cols>
  <sheetData>
    <row r="1" spans="1:6" ht="30.75" customHeight="1" x14ac:dyDescent="0.25">
      <c r="A1" s="365" t="s">
        <v>0</v>
      </c>
      <c r="B1" s="366"/>
      <c r="C1" s="374" t="s">
        <v>1</v>
      </c>
      <c r="D1" s="375"/>
      <c r="E1" s="376"/>
      <c r="F1" s="371"/>
    </row>
    <row r="2" spans="1:6" ht="33" customHeight="1" x14ac:dyDescent="0.25">
      <c r="A2" s="367"/>
      <c r="B2" s="368"/>
      <c r="C2" s="377"/>
      <c r="D2" s="378"/>
      <c r="E2" s="379"/>
      <c r="F2" s="372"/>
    </row>
    <row r="3" spans="1:6" ht="15.75" customHeight="1" thickBot="1" x14ac:dyDescent="0.3">
      <c r="A3" s="369"/>
      <c r="B3" s="370"/>
      <c r="C3" s="380"/>
      <c r="D3" s="381"/>
      <c r="E3" s="382"/>
      <c r="F3" s="373"/>
    </row>
    <row r="4" spans="1:6" ht="8.25" customHeight="1" thickBot="1" x14ac:dyDescent="0.3">
      <c r="A4" s="388"/>
      <c r="B4" s="388"/>
      <c r="C4" s="389"/>
      <c r="D4" s="388"/>
      <c r="E4" s="388"/>
      <c r="F4" s="389"/>
    </row>
    <row r="5" spans="1:6" ht="25.5" customHeight="1" thickBot="1" x14ac:dyDescent="0.3">
      <c r="A5" s="384" t="s">
        <v>2</v>
      </c>
      <c r="B5" s="385"/>
      <c r="C5" s="146"/>
      <c r="D5" s="384" t="s">
        <v>3</v>
      </c>
      <c r="E5" s="385"/>
      <c r="F5" s="151"/>
    </row>
    <row r="6" spans="1:6" ht="18" customHeight="1" thickBot="1" x14ac:dyDescent="0.3">
      <c r="A6" s="390" t="s">
        <v>4</v>
      </c>
      <c r="B6" s="391"/>
      <c r="C6" s="147"/>
      <c r="D6" s="384" t="s">
        <v>5</v>
      </c>
      <c r="E6" s="385"/>
      <c r="F6" s="148"/>
    </row>
    <row r="7" spans="1:6" ht="16.5" customHeight="1" thickBot="1" x14ac:dyDescent="0.3">
      <c r="A7" s="362" t="s">
        <v>6</v>
      </c>
      <c r="B7" s="363"/>
      <c r="C7" s="363"/>
      <c r="D7" s="363"/>
      <c r="E7" s="363"/>
      <c r="F7" s="364"/>
    </row>
    <row r="8" spans="1:6" x14ac:dyDescent="0.25">
      <c r="A8" s="153" t="s">
        <v>7</v>
      </c>
      <c r="B8" s="154" t="s">
        <v>8</v>
      </c>
      <c r="C8" s="154" t="s">
        <v>9</v>
      </c>
      <c r="D8" s="155" t="s">
        <v>7</v>
      </c>
      <c r="E8" s="154" t="s">
        <v>8</v>
      </c>
      <c r="F8" s="154" t="s">
        <v>10</v>
      </c>
    </row>
    <row r="9" spans="1:6" ht="24" x14ac:dyDescent="0.25">
      <c r="A9" s="91">
        <v>1</v>
      </c>
      <c r="B9" s="93" t="s">
        <v>11</v>
      </c>
      <c r="C9" s="94"/>
      <c r="D9" s="95">
        <v>1</v>
      </c>
      <c r="E9" s="93"/>
      <c r="F9" s="93"/>
    </row>
    <row r="10" spans="1:6" x14ac:dyDescent="0.25">
      <c r="A10" s="92">
        <v>2</v>
      </c>
      <c r="B10" s="97"/>
      <c r="C10" s="98"/>
      <c r="D10" s="96">
        <v>2</v>
      </c>
      <c r="E10" s="97"/>
      <c r="F10" s="97"/>
    </row>
    <row r="11" spans="1:6" x14ac:dyDescent="0.25">
      <c r="A11" s="91">
        <v>3</v>
      </c>
      <c r="B11" s="93"/>
      <c r="C11" s="94"/>
      <c r="D11" s="95">
        <v>3</v>
      </c>
      <c r="E11" s="93"/>
      <c r="F11" s="93"/>
    </row>
    <row r="12" spans="1:6" x14ac:dyDescent="0.25">
      <c r="A12" s="92">
        <v>4</v>
      </c>
      <c r="B12" s="97"/>
      <c r="C12" s="98"/>
      <c r="D12" s="96">
        <v>4</v>
      </c>
      <c r="E12" s="97"/>
      <c r="F12" s="97"/>
    </row>
    <row r="13" spans="1:6" x14ac:dyDescent="0.25">
      <c r="A13" s="91">
        <v>5</v>
      </c>
      <c r="B13" s="93"/>
      <c r="C13" s="94"/>
      <c r="D13" s="95">
        <v>5</v>
      </c>
      <c r="E13" s="93"/>
      <c r="F13" s="93"/>
    </row>
    <row r="14" spans="1:6" x14ac:dyDescent="0.25">
      <c r="A14" s="386" t="s">
        <v>12</v>
      </c>
      <c r="B14" s="383"/>
      <c r="C14" s="383"/>
      <c r="D14" s="383"/>
      <c r="E14" s="383"/>
      <c r="F14" s="387"/>
    </row>
    <row r="15" spans="1:6" x14ac:dyDescent="0.25">
      <c r="A15" s="156" t="s">
        <v>7</v>
      </c>
      <c r="B15" s="156" t="s">
        <v>13</v>
      </c>
      <c r="C15" s="156" t="s">
        <v>9</v>
      </c>
      <c r="D15" s="156" t="s">
        <v>7</v>
      </c>
      <c r="E15" s="156" t="s">
        <v>13</v>
      </c>
      <c r="F15" s="156" t="s">
        <v>10</v>
      </c>
    </row>
    <row r="16" spans="1:6" x14ac:dyDescent="0.25">
      <c r="A16" s="91">
        <v>1</v>
      </c>
      <c r="B16" s="93" t="s">
        <v>14</v>
      </c>
      <c r="C16" s="93"/>
      <c r="D16" s="149">
        <v>1</v>
      </c>
      <c r="E16" s="93"/>
      <c r="F16" s="93"/>
    </row>
    <row r="17" spans="1:6" x14ac:dyDescent="0.25">
      <c r="A17" s="92">
        <v>2</v>
      </c>
      <c r="B17" s="97"/>
      <c r="C17" s="97"/>
      <c r="D17" s="150">
        <v>2</v>
      </c>
      <c r="E17" s="97"/>
      <c r="F17" s="97"/>
    </row>
    <row r="18" spans="1:6" x14ac:dyDescent="0.25">
      <c r="A18" s="91">
        <v>3</v>
      </c>
      <c r="B18" s="93"/>
      <c r="C18" s="93"/>
      <c r="D18" s="149">
        <v>3</v>
      </c>
      <c r="E18" s="93"/>
      <c r="F18" s="93"/>
    </row>
    <row r="19" spans="1:6" x14ac:dyDescent="0.25">
      <c r="A19" s="92">
        <v>4</v>
      </c>
      <c r="B19" s="97"/>
      <c r="C19" s="97"/>
      <c r="D19" s="150">
        <v>4</v>
      </c>
      <c r="E19" s="97"/>
      <c r="F19" s="97"/>
    </row>
    <row r="20" spans="1:6" x14ac:dyDescent="0.25">
      <c r="A20" s="91">
        <v>5</v>
      </c>
      <c r="B20" s="93"/>
      <c r="C20" s="93"/>
      <c r="D20" s="149">
        <v>5</v>
      </c>
      <c r="E20" s="93"/>
      <c r="F20" s="93"/>
    </row>
    <row r="21" spans="1:6" x14ac:dyDescent="0.25">
      <c r="A21" s="92"/>
      <c r="B21" s="97"/>
      <c r="C21" s="97"/>
      <c r="D21" s="150"/>
      <c r="E21" s="97"/>
      <c r="F21" s="97"/>
    </row>
    <row r="22" spans="1:6" x14ac:dyDescent="0.25">
      <c r="A22" s="383" t="s">
        <v>15</v>
      </c>
      <c r="B22" s="383"/>
      <c r="C22" s="383"/>
      <c r="D22" s="383"/>
      <c r="E22" s="383"/>
      <c r="F22" s="383"/>
    </row>
    <row r="23" spans="1:6" x14ac:dyDescent="0.25">
      <c r="A23" s="156" t="s">
        <v>7</v>
      </c>
      <c r="B23" s="157" t="s">
        <v>16</v>
      </c>
      <c r="C23" s="157" t="s">
        <v>17</v>
      </c>
      <c r="D23" s="158" t="s">
        <v>7</v>
      </c>
      <c r="E23" s="157" t="s">
        <v>16</v>
      </c>
      <c r="F23" s="157" t="s">
        <v>18</v>
      </c>
    </row>
    <row r="24" spans="1:6" x14ac:dyDescent="0.25">
      <c r="A24" s="91">
        <v>1</v>
      </c>
      <c r="B24" s="93" t="s">
        <v>19</v>
      </c>
      <c r="C24" s="94"/>
      <c r="D24" s="95">
        <v>1</v>
      </c>
      <c r="E24" s="93"/>
      <c r="F24" s="93"/>
    </row>
    <row r="25" spans="1:6" x14ac:dyDescent="0.25">
      <c r="A25" s="92">
        <v>2</v>
      </c>
      <c r="B25" s="97"/>
      <c r="C25" s="98"/>
      <c r="D25" s="96">
        <v>2</v>
      </c>
      <c r="E25" s="97"/>
      <c r="F25" s="97"/>
    </row>
    <row r="26" spans="1:6" x14ac:dyDescent="0.25">
      <c r="A26" s="91">
        <v>3</v>
      </c>
      <c r="B26" s="93"/>
      <c r="C26" s="94"/>
      <c r="D26" s="95">
        <v>3</v>
      </c>
      <c r="E26" s="93"/>
      <c r="F26" s="93"/>
    </row>
    <row r="27" spans="1:6" x14ac:dyDescent="0.25">
      <c r="A27" s="92">
        <v>4</v>
      </c>
      <c r="B27" s="97"/>
      <c r="C27" s="98"/>
      <c r="D27" s="96">
        <v>4</v>
      </c>
      <c r="E27" s="97"/>
      <c r="F27" s="97"/>
    </row>
    <row r="28" spans="1:6" x14ac:dyDescent="0.25">
      <c r="A28" s="91">
        <v>5</v>
      </c>
      <c r="B28" s="93"/>
      <c r="C28" s="94"/>
      <c r="D28" s="95">
        <v>5</v>
      </c>
      <c r="E28" s="93"/>
      <c r="F28" s="93"/>
    </row>
  </sheetData>
  <mergeCells count="11">
    <mergeCell ref="A7:F7"/>
    <mergeCell ref="A1:B3"/>
    <mergeCell ref="F1:F3"/>
    <mergeCell ref="C1:E3"/>
    <mergeCell ref="A22:F22"/>
    <mergeCell ref="A5:B5"/>
    <mergeCell ref="D5:E5"/>
    <mergeCell ref="A14:F14"/>
    <mergeCell ref="A4:F4"/>
    <mergeCell ref="A6:B6"/>
    <mergeCell ref="D6:E6"/>
  </mergeCells>
  <dataValidations count="5">
    <dataValidation type="list" allowBlank="1" showInputMessage="1" showErrorMessage="1" sqref="B16:B20 E16:E20" xr:uid="{00000000-0002-0000-0100-000000000000}">
      <formula1>Contexto_Interno</formula1>
    </dataValidation>
    <dataValidation type="list" allowBlank="1" showInputMessage="1" showErrorMessage="1" sqref="B24:B28 E24:E28" xr:uid="{00000000-0002-0000-0100-000001000000}">
      <formula1>Contexto_Externo</formula1>
    </dataValidation>
    <dataValidation type="list" allowBlank="1" showInputMessage="1" showErrorMessage="1" sqref="B10:B13 E10:E13" xr:uid="{00000000-0002-0000-0100-000002000000}">
      <formula1>Contexto_Proceso</formula1>
    </dataValidation>
    <dataValidation type="list" allowBlank="1" showInputMessage="1" showErrorMessage="1" prompt="CONTEXTO DE PROCESO" sqref="B9 E9" xr:uid="{00000000-0002-0000-0100-000003000000}">
      <formula1>Contexto_Proceso</formula1>
    </dataValidation>
    <dataValidation type="list" allowBlank="1" showInputMessage="1" showErrorMessage="1" sqref="C5" xr:uid="{00000000-0002-0000-0100-000004000000}">
      <formula1>PROCESO</formula1>
    </dataValidation>
  </dataValidations>
  <printOptions horizontalCentered="1"/>
  <pageMargins left="0.70866141732283472" right="0.70866141732283472" top="0.74803149606299213" bottom="0.74803149606299213" header="0.31496062992125984" footer="0.31496062992125984"/>
  <pageSetup paperSize="14"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5000000}">
          <x14:formula1>
            <xm:f>'Listas Nuevas'!$A$18:$A$20</xm:f>
          </x14:formula1>
          <xm:sqref>F6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pageSetUpPr fitToPage="1"/>
  </sheetPr>
  <dimension ref="A1"/>
  <sheetViews>
    <sheetView workbookViewId="0"/>
  </sheetViews>
  <sheetFormatPr baseColWidth="10" defaultColWidth="10.7109375" defaultRowHeight="15" x14ac:dyDescent="0.25"/>
  <sheetData/>
  <pageMargins left="0.70866141732283472" right="0.70866141732283472" top="0.74803149606299213" bottom="0.74803149606299213" header="0.31496062992125984" footer="0.31496062992125984"/>
  <pageSetup scale="4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pageSetUpPr fitToPage="1"/>
  </sheetPr>
  <dimension ref="A1:I19"/>
  <sheetViews>
    <sheetView showGridLines="0" zoomScale="85" zoomScaleNormal="85" workbookViewId="0">
      <selection activeCell="I21" sqref="I21"/>
    </sheetView>
  </sheetViews>
  <sheetFormatPr baseColWidth="10" defaultColWidth="11.42578125" defaultRowHeight="15" x14ac:dyDescent="0.25"/>
  <cols>
    <col min="1" max="1" width="16.140625" style="12" customWidth="1"/>
    <col min="2" max="2" width="32.42578125" style="12" customWidth="1"/>
    <col min="3" max="3" width="11.7109375" style="12" customWidth="1"/>
    <col min="4" max="4" width="9.28515625" style="29" customWidth="1"/>
    <col min="5" max="5" width="13.28515625" style="12" customWidth="1"/>
    <col min="6" max="6" width="10.28515625" style="12" customWidth="1"/>
    <col min="7" max="7" width="9.42578125" style="11" customWidth="1"/>
    <col min="8" max="16384" width="11.42578125" style="12"/>
  </cols>
  <sheetData>
    <row r="1" spans="1:9" ht="26.25" x14ac:dyDescent="0.25">
      <c r="A1" s="518" t="s">
        <v>556</v>
      </c>
      <c r="B1" s="518"/>
      <c r="C1" s="518"/>
      <c r="D1" s="518"/>
      <c r="E1" s="518"/>
      <c r="F1" s="518"/>
      <c r="G1" s="227"/>
    </row>
    <row r="2" spans="1:9" x14ac:dyDescent="0.25">
      <c r="A2" s="13"/>
      <c r="B2" s="13"/>
      <c r="C2" s="13"/>
      <c r="D2" s="14"/>
      <c r="E2" s="13"/>
      <c r="F2" s="13"/>
      <c r="G2" s="227"/>
    </row>
    <row r="3" spans="1:9" ht="15" customHeight="1" x14ac:dyDescent="0.25">
      <c r="A3" s="15"/>
      <c r="B3" s="16"/>
      <c r="C3" s="519" t="s">
        <v>557</v>
      </c>
      <c r="D3" s="520"/>
      <c r="E3" s="520"/>
      <c r="F3" s="521"/>
      <c r="G3" s="17"/>
    </row>
    <row r="4" spans="1:9" ht="30" x14ac:dyDescent="0.25">
      <c r="A4" s="18" t="s">
        <v>558</v>
      </c>
      <c r="B4" s="18" t="s">
        <v>559</v>
      </c>
      <c r="C4" s="19" t="s">
        <v>560</v>
      </c>
      <c r="D4" s="20" t="s">
        <v>561</v>
      </c>
      <c r="E4" s="21" t="s">
        <v>329</v>
      </c>
      <c r="F4" s="20" t="s">
        <v>561</v>
      </c>
      <c r="G4" s="22" t="s">
        <v>561</v>
      </c>
    </row>
    <row r="5" spans="1:9" ht="30" customHeight="1" x14ac:dyDescent="0.25">
      <c r="A5" s="522" t="s">
        <v>562</v>
      </c>
      <c r="B5" s="40" t="s">
        <v>563</v>
      </c>
      <c r="C5" s="23" t="s">
        <v>384</v>
      </c>
      <c r="D5" s="24">
        <f>IF(C5="SI",$G5,"-")</f>
        <v>15</v>
      </c>
      <c r="E5" s="23"/>
      <c r="F5" s="24" t="str">
        <f>IF(E5="SI",$G5,"-")</f>
        <v>-</v>
      </c>
      <c r="G5" s="25">
        <v>15</v>
      </c>
    </row>
    <row r="6" spans="1:9" ht="45" x14ac:dyDescent="0.25">
      <c r="A6" s="523"/>
      <c r="B6" s="41" t="s">
        <v>564</v>
      </c>
      <c r="C6" s="23" t="s">
        <v>384</v>
      </c>
      <c r="D6" s="24">
        <f>IF(C6="SI",$G6,"-")</f>
        <v>15</v>
      </c>
      <c r="E6" s="23"/>
      <c r="F6" s="24" t="str">
        <f>IF(E6="SI",$G6,"-")</f>
        <v>-</v>
      </c>
      <c r="G6" s="25">
        <v>15</v>
      </c>
      <c r="I6" s="5"/>
    </row>
    <row r="7" spans="1:9" ht="45" x14ac:dyDescent="0.25">
      <c r="A7" s="524"/>
      <c r="B7" s="41" t="s">
        <v>565</v>
      </c>
      <c r="C7" s="23"/>
      <c r="D7" s="24" t="str">
        <f>IF(C7="SI",$G7,"-")</f>
        <v>-</v>
      </c>
      <c r="E7" s="23"/>
      <c r="F7" s="24" t="str">
        <f>IF(E7="SI",$G7,"-")</f>
        <v>-</v>
      </c>
      <c r="G7" s="25">
        <v>30</v>
      </c>
    </row>
    <row r="8" spans="1:9" ht="45" x14ac:dyDescent="0.25">
      <c r="A8" s="525" t="s">
        <v>566</v>
      </c>
      <c r="B8" s="41" t="s">
        <v>567</v>
      </c>
      <c r="C8" s="23"/>
      <c r="D8" s="24" t="str">
        <f>IF(C8="SI",$G8,"-")</f>
        <v>-</v>
      </c>
      <c r="E8" s="23"/>
      <c r="F8" s="24" t="str">
        <f>IF(E8="SI",$G8,"-")</f>
        <v>-</v>
      </c>
      <c r="G8" s="25">
        <v>15</v>
      </c>
    </row>
    <row r="9" spans="1:9" ht="45" x14ac:dyDescent="0.25">
      <c r="A9" s="526"/>
      <c r="B9" s="42" t="s">
        <v>568</v>
      </c>
      <c r="C9" s="23"/>
      <c r="D9" s="24" t="str">
        <f>IF(C9="SI",$G9,"-")</f>
        <v>-</v>
      </c>
      <c r="E9" s="23"/>
      <c r="F9" s="24" t="str">
        <f>IF(E9="SI",$G9,"-")</f>
        <v>-</v>
      </c>
      <c r="G9" s="26">
        <v>25</v>
      </c>
    </row>
    <row r="10" spans="1:9" x14ac:dyDescent="0.25">
      <c r="A10" s="527"/>
      <c r="B10" s="527"/>
      <c r="C10" s="527"/>
      <c r="D10" s="205">
        <f>SUM(D5:D9)</f>
        <v>30</v>
      </c>
      <c r="E10" s="205"/>
      <c r="F10" s="205">
        <f>SUM(F5:F9)</f>
        <v>0</v>
      </c>
      <c r="G10" s="27">
        <f>SUM(G5:G9)</f>
        <v>100</v>
      </c>
    </row>
    <row r="13" spans="1:9" ht="45.75" customHeight="1" x14ac:dyDescent="0.25">
      <c r="B13" s="6" t="s">
        <v>569</v>
      </c>
      <c r="C13" s="516" t="s">
        <v>570</v>
      </c>
      <c r="D13" s="517"/>
      <c r="E13" s="516" t="s">
        <v>571</v>
      </c>
      <c r="F13" s="517"/>
      <c r="G13" s="227"/>
    </row>
    <row r="14" spans="1:9" x14ac:dyDescent="0.25">
      <c r="B14" s="7" t="s">
        <v>572</v>
      </c>
      <c r="C14" s="528">
        <v>0</v>
      </c>
      <c r="D14" s="528"/>
      <c r="E14" s="528">
        <v>0</v>
      </c>
      <c r="F14" s="528"/>
      <c r="G14" s="227"/>
    </row>
    <row r="15" spans="1:9" x14ac:dyDescent="0.25">
      <c r="B15" s="7" t="s">
        <v>573</v>
      </c>
      <c r="C15" s="528">
        <v>1</v>
      </c>
      <c r="D15" s="528"/>
      <c r="E15" s="528">
        <v>1</v>
      </c>
      <c r="F15" s="528"/>
      <c r="G15" s="227"/>
    </row>
    <row r="16" spans="1:9" x14ac:dyDescent="0.25">
      <c r="B16" s="7" t="s">
        <v>574</v>
      </c>
      <c r="C16" s="528">
        <v>2</v>
      </c>
      <c r="D16" s="528"/>
      <c r="E16" s="528">
        <v>2</v>
      </c>
      <c r="F16" s="528"/>
      <c r="G16" s="227"/>
    </row>
    <row r="17" spans="2:6" ht="7.5" customHeight="1" x14ac:dyDescent="0.25">
      <c r="B17" s="28"/>
      <c r="C17" s="529"/>
      <c r="D17" s="529"/>
      <c r="E17" s="529"/>
      <c r="F17" s="529"/>
    </row>
    <row r="18" spans="2:6" x14ac:dyDescent="0.25">
      <c r="C18" s="529"/>
      <c r="D18" s="529"/>
      <c r="E18" s="529"/>
      <c r="F18" s="529"/>
    </row>
    <row r="19" spans="2:6" x14ac:dyDescent="0.25">
      <c r="C19" s="529"/>
      <c r="D19" s="529"/>
      <c r="E19" s="529"/>
      <c r="F19" s="529"/>
    </row>
  </sheetData>
  <mergeCells count="19">
    <mergeCell ref="C17:D17"/>
    <mergeCell ref="E17:F17"/>
    <mergeCell ref="C18:D18"/>
    <mergeCell ref="E18:F18"/>
    <mergeCell ref="C19:D19"/>
    <mergeCell ref="E19:F19"/>
    <mergeCell ref="C14:D14"/>
    <mergeCell ref="E14:F14"/>
    <mergeCell ref="C15:D15"/>
    <mergeCell ref="E15:F15"/>
    <mergeCell ref="C16:D16"/>
    <mergeCell ref="E16:F16"/>
    <mergeCell ref="C13:D13"/>
    <mergeCell ref="E13:F13"/>
    <mergeCell ref="A1:F1"/>
    <mergeCell ref="C3:F3"/>
    <mergeCell ref="A5:A7"/>
    <mergeCell ref="A8:A9"/>
    <mergeCell ref="A10:C10"/>
  </mergeCells>
  <conditionalFormatting sqref="C14:D14">
    <cfRule type="expression" dxfId="15" priority="16">
      <formula>$D$10&lt;=50</formula>
    </cfRule>
  </conditionalFormatting>
  <conditionalFormatting sqref="C15:D15">
    <cfRule type="expression" dxfId="14" priority="15">
      <formula>IF($D$10&gt;50,IF($D$10&lt;=75,1,0),0)</formula>
    </cfRule>
  </conditionalFormatting>
  <conditionalFormatting sqref="C16:D16">
    <cfRule type="expression" dxfId="13" priority="14">
      <formula>$D$10&gt;75</formula>
    </cfRule>
  </conditionalFormatting>
  <conditionalFormatting sqref="E14:F14">
    <cfRule type="expression" dxfId="12" priority="13">
      <formula>$F$10&lt;=50</formula>
    </cfRule>
  </conditionalFormatting>
  <conditionalFormatting sqref="E15:F15">
    <cfRule type="expression" dxfId="11" priority="12">
      <formula>IF($F$10&gt;50,IF($F$10&lt;=75,1,0),0)</formula>
    </cfRule>
  </conditionalFormatting>
  <conditionalFormatting sqref="E16:F16">
    <cfRule type="expression" dxfId="10" priority="11">
      <formula>$F$10&gt;75</formula>
    </cfRule>
  </conditionalFormatting>
  <conditionalFormatting sqref="C5:D5">
    <cfRule type="expression" dxfId="9" priority="10">
      <formula>$C$5="SI"</formula>
    </cfRule>
  </conditionalFormatting>
  <conditionalFormatting sqref="C6:D6">
    <cfRule type="expression" dxfId="8" priority="9">
      <formula>$C$6="SI"</formula>
    </cfRule>
  </conditionalFormatting>
  <conditionalFormatting sqref="C7:D7">
    <cfRule type="expression" dxfId="7" priority="8">
      <formula>$C$7="SI"</formula>
    </cfRule>
  </conditionalFormatting>
  <conditionalFormatting sqref="C8:D8">
    <cfRule type="expression" dxfId="6" priority="7">
      <formula>$C$8="SI"</formula>
    </cfRule>
  </conditionalFormatting>
  <conditionalFormatting sqref="C9:D9">
    <cfRule type="expression" dxfId="5" priority="6">
      <formula>$C$9="SI"</formula>
    </cfRule>
  </conditionalFormatting>
  <conditionalFormatting sqref="E5:F5">
    <cfRule type="expression" dxfId="4" priority="5">
      <formula>$E$5="SI"</formula>
    </cfRule>
  </conditionalFormatting>
  <conditionalFormatting sqref="E6:F6">
    <cfRule type="expression" dxfId="3" priority="4">
      <formula>$E$6="SI"</formula>
    </cfRule>
  </conditionalFormatting>
  <conditionalFormatting sqref="E7:F7">
    <cfRule type="expression" dxfId="2" priority="3">
      <formula>$E$7="SI"</formula>
    </cfRule>
  </conditionalFormatting>
  <conditionalFormatting sqref="E8:F8">
    <cfRule type="expression" dxfId="1" priority="2">
      <formula>$E$8="SI"</formula>
    </cfRule>
  </conditionalFormatting>
  <conditionalFormatting sqref="E9:F9">
    <cfRule type="expression" dxfId="0" priority="1">
      <formula>$E$9="SI"</formula>
    </cfRule>
  </conditionalFormatting>
  <dataValidations count="1">
    <dataValidation type="list" allowBlank="1" showInputMessage="1" showErrorMessage="1" sqref="C5:C9 E5:E9" xr:uid="{00000000-0002-0000-0800-000000000000}">
      <formula1>"Si,No"</formula1>
    </dataValidation>
  </dataValidations>
  <printOptions horizontalCentered="1" verticalCentered="1"/>
  <pageMargins left="0.37" right="0.7" top="0.75" bottom="0.39"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
    <tabColor theme="8" tint="-0.499984740745262"/>
  </sheetPr>
  <dimension ref="A1:AZ116"/>
  <sheetViews>
    <sheetView tabSelected="1" topLeftCell="A5" zoomScale="88" zoomScaleNormal="70" workbookViewId="0">
      <selection activeCell="A8" sqref="A8"/>
    </sheetView>
  </sheetViews>
  <sheetFormatPr baseColWidth="10" defaultColWidth="10.7109375" defaultRowHeight="14.25" x14ac:dyDescent="0.2"/>
  <cols>
    <col min="1" max="1" width="26.42578125" style="309" customWidth="1"/>
    <col min="2" max="2" width="23.85546875" style="309" customWidth="1"/>
    <col min="3" max="3" width="19.28515625" style="309" customWidth="1"/>
    <col min="4" max="4" width="10.7109375" style="110" customWidth="1"/>
    <col min="5" max="5" width="22.5703125" style="309" customWidth="1"/>
    <col min="6" max="6" width="15" style="314" customWidth="1"/>
    <col min="7" max="7" width="22.140625" style="309" customWidth="1"/>
    <col min="8" max="8" width="24" style="309" customWidth="1"/>
    <col min="9" max="9" width="27.42578125" style="309" customWidth="1"/>
    <col min="10" max="11" width="24.85546875" style="309" customWidth="1"/>
    <col min="12" max="12" width="26.85546875" style="110" customWidth="1"/>
    <col min="13" max="14" width="18.42578125" style="110" customWidth="1"/>
    <col min="15" max="15" width="22.85546875" style="110" customWidth="1"/>
    <col min="16" max="16" width="17" style="110" customWidth="1"/>
    <col min="17" max="18" width="21.140625" style="110" customWidth="1"/>
    <col min="19" max="24" width="17.28515625" style="110" customWidth="1"/>
    <col min="25" max="26" width="20" style="110" customWidth="1"/>
    <col min="27" max="27" width="24.28515625" style="110" customWidth="1"/>
    <col min="28" max="28" width="21.7109375" style="110" customWidth="1"/>
    <col min="29" max="29" width="24.42578125" style="110" customWidth="1"/>
    <col min="30" max="30" width="23.140625" style="110" customWidth="1"/>
    <col min="31" max="31" width="22" style="110" customWidth="1"/>
    <col min="32" max="32" width="16.140625" style="110" customWidth="1"/>
    <col min="33" max="33" width="24.42578125" style="110" customWidth="1"/>
    <col min="34" max="34" width="34.7109375" style="110" customWidth="1"/>
    <col min="35" max="35" width="22.85546875" style="110" customWidth="1"/>
    <col min="36" max="36" width="15.28515625" style="110" customWidth="1"/>
    <col min="37" max="37" width="23.7109375" style="110" customWidth="1"/>
    <col min="38" max="38" width="53.42578125" style="110" customWidth="1"/>
    <col min="39" max="41" width="21.7109375" style="110" customWidth="1"/>
    <col min="42" max="42" width="35" style="110" customWidth="1"/>
    <col min="43" max="43" width="21.7109375" style="110" customWidth="1"/>
    <col min="44" max="44" width="21.7109375" style="346" customWidth="1"/>
    <col min="45" max="45" width="21.7109375" style="110" customWidth="1"/>
    <col min="46" max="46" width="18.85546875" style="110" customWidth="1"/>
    <col min="47" max="47" width="66.7109375" style="110" customWidth="1"/>
    <col min="48" max="48" width="29.85546875" style="110" customWidth="1"/>
    <col min="49" max="52" width="18.85546875" style="110" customWidth="1"/>
    <col min="53" max="16384" width="10.7109375" style="110"/>
  </cols>
  <sheetData>
    <row r="1" spans="1:52" hidden="1" x14ac:dyDescent="0.2">
      <c r="A1" s="110"/>
      <c r="B1" s="110"/>
      <c r="C1" s="110"/>
      <c r="E1" s="110"/>
      <c r="F1" s="195"/>
      <c r="G1" s="110"/>
      <c r="H1" s="110"/>
      <c r="I1" s="110"/>
      <c r="J1" s="110"/>
      <c r="K1" s="110"/>
    </row>
    <row r="2" spans="1:52" hidden="1" x14ac:dyDescent="0.2">
      <c r="A2" s="110"/>
      <c r="B2" s="110"/>
      <c r="C2" s="110"/>
      <c r="E2" s="110"/>
      <c r="F2" s="195"/>
      <c r="G2" s="110"/>
      <c r="H2" s="110"/>
      <c r="I2" s="110"/>
      <c r="J2" s="110"/>
      <c r="K2" s="110"/>
    </row>
    <row r="3" spans="1:52" hidden="1" x14ac:dyDescent="0.2">
      <c r="A3" s="111"/>
      <c r="B3" s="111"/>
      <c r="C3" s="111"/>
      <c r="D3" s="111"/>
      <c r="E3" s="111"/>
      <c r="F3" s="196"/>
      <c r="G3" s="111"/>
      <c r="H3" s="111"/>
      <c r="I3" s="111"/>
      <c r="J3" s="111"/>
      <c r="K3" s="111"/>
    </row>
    <row r="4" spans="1:52" ht="15" hidden="1" x14ac:dyDescent="0.2">
      <c r="A4" s="118"/>
      <c r="B4" s="118"/>
      <c r="C4" s="118"/>
      <c r="D4" s="118"/>
      <c r="E4" s="118"/>
      <c r="F4" s="197"/>
      <c r="G4" s="118"/>
      <c r="H4" s="118"/>
      <c r="I4" s="118"/>
      <c r="J4" s="118"/>
      <c r="K4" s="118"/>
    </row>
    <row r="5" spans="1:52" ht="30" customHeight="1" thickBot="1" x14ac:dyDescent="0.25">
      <c r="A5" s="418"/>
      <c r="B5" s="420" t="s">
        <v>20</v>
      </c>
      <c r="C5" s="420"/>
      <c r="D5" s="421"/>
      <c r="E5" s="398" t="s">
        <v>21</v>
      </c>
      <c r="F5" s="399"/>
      <c r="G5" s="399"/>
      <c r="H5" s="399"/>
      <c r="I5" s="399"/>
      <c r="J5" s="399"/>
      <c r="K5" s="399"/>
      <c r="L5" s="399"/>
      <c r="M5" s="399"/>
      <c r="N5" s="399"/>
      <c r="O5" s="400"/>
      <c r="P5" s="415" t="s">
        <v>22</v>
      </c>
      <c r="Q5" s="416"/>
      <c r="R5" s="416"/>
      <c r="S5" s="416"/>
      <c r="T5" s="416"/>
      <c r="U5" s="416"/>
      <c r="V5" s="416"/>
      <c r="W5" s="416"/>
      <c r="X5" s="416"/>
      <c r="Y5" s="405" t="s">
        <v>23</v>
      </c>
      <c r="Z5" s="406"/>
      <c r="AA5" s="406"/>
      <c r="AB5" s="406"/>
      <c r="AC5" s="406"/>
      <c r="AD5" s="406"/>
      <c r="AE5" s="406"/>
      <c r="AF5" s="406"/>
      <c r="AG5" s="406"/>
      <c r="AH5" s="406"/>
      <c r="AI5" s="406"/>
      <c r="AJ5" s="406"/>
      <c r="AK5" s="406"/>
      <c r="AL5" s="407"/>
      <c r="AM5" s="395" t="s">
        <v>24</v>
      </c>
      <c r="AN5" s="396"/>
      <c r="AO5" s="396"/>
      <c r="AP5" s="396"/>
      <c r="AQ5" s="396"/>
      <c r="AR5" s="396"/>
      <c r="AS5" s="397"/>
      <c r="AT5" s="392" t="s">
        <v>25</v>
      </c>
      <c r="AU5" s="393"/>
      <c r="AV5" s="393"/>
      <c r="AW5" s="393"/>
      <c r="AX5" s="393"/>
      <c r="AY5" s="393"/>
      <c r="AZ5" s="394"/>
    </row>
    <row r="6" spans="1:52" ht="41.1" customHeight="1" thickBot="1" x14ac:dyDescent="0.25">
      <c r="A6" s="419"/>
      <c r="B6" s="422"/>
      <c r="C6" s="422"/>
      <c r="D6" s="422"/>
      <c r="E6" s="423" t="s">
        <v>26</v>
      </c>
      <c r="F6" s="423"/>
      <c r="G6" s="423"/>
      <c r="H6" s="423"/>
      <c r="I6" s="423"/>
      <c r="J6" s="423"/>
      <c r="K6" s="412" t="s">
        <v>27</v>
      </c>
      <c r="L6" s="413"/>
      <c r="M6" s="413"/>
      <c r="N6" s="413"/>
      <c r="O6" s="414"/>
      <c r="P6" s="408" t="s">
        <v>28</v>
      </c>
      <c r="Q6" s="408"/>
      <c r="R6" s="408"/>
      <c r="S6" s="408"/>
      <c r="T6" s="408"/>
      <c r="U6" s="408"/>
      <c r="V6" s="408"/>
      <c r="W6" s="408"/>
      <c r="X6" s="408"/>
      <c r="Y6" s="417" t="s">
        <v>29</v>
      </c>
      <c r="Z6" s="417"/>
      <c r="AA6" s="201" t="s">
        <v>30</v>
      </c>
      <c r="AB6" s="201" t="s">
        <v>31</v>
      </c>
      <c r="AC6" s="201" t="s">
        <v>32</v>
      </c>
      <c r="AD6" s="201" t="s">
        <v>33</v>
      </c>
      <c r="AE6" s="201" t="s">
        <v>34</v>
      </c>
      <c r="AF6" s="401" t="s">
        <v>35</v>
      </c>
      <c r="AG6" s="402"/>
      <c r="AH6" s="201" t="s">
        <v>36</v>
      </c>
      <c r="AI6" s="401" t="s">
        <v>37</v>
      </c>
      <c r="AJ6" s="402"/>
      <c r="AK6" s="201" t="s">
        <v>38</v>
      </c>
      <c r="AL6" s="202" t="s">
        <v>39</v>
      </c>
      <c r="AM6" s="403" t="s">
        <v>40</v>
      </c>
      <c r="AN6" s="404"/>
      <c r="AO6" s="410" t="s">
        <v>41</v>
      </c>
      <c r="AP6" s="411"/>
      <c r="AQ6" s="402" t="s">
        <v>42</v>
      </c>
      <c r="AR6" s="417"/>
      <c r="AS6" s="417"/>
      <c r="AT6" s="401" t="s">
        <v>43</v>
      </c>
      <c r="AU6" s="408"/>
      <c r="AV6" s="408"/>
      <c r="AW6" s="408"/>
      <c r="AX6" s="408"/>
      <c r="AY6" s="408"/>
      <c r="AZ6" s="409"/>
    </row>
    <row r="7" spans="1:52" ht="93.95" customHeight="1" thickBot="1" x14ac:dyDescent="0.25">
      <c r="A7" s="193" t="s">
        <v>44</v>
      </c>
      <c r="B7" s="145" t="s">
        <v>45</v>
      </c>
      <c r="C7" s="121" t="s">
        <v>46</v>
      </c>
      <c r="D7" s="152" t="s">
        <v>47</v>
      </c>
      <c r="E7" s="261" t="s">
        <v>723</v>
      </c>
      <c r="F7" s="262" t="s">
        <v>48</v>
      </c>
      <c r="G7" s="262" t="s">
        <v>49</v>
      </c>
      <c r="H7" s="185" t="s">
        <v>50</v>
      </c>
      <c r="I7" s="185" t="s">
        <v>51</v>
      </c>
      <c r="J7" s="185" t="s">
        <v>52</v>
      </c>
      <c r="K7" s="121" t="s">
        <v>53</v>
      </c>
      <c r="L7" s="120" t="s">
        <v>54</v>
      </c>
      <c r="M7" s="121" t="s">
        <v>55</v>
      </c>
      <c r="N7" s="121" t="s">
        <v>56</v>
      </c>
      <c r="O7" s="152" t="s">
        <v>57</v>
      </c>
      <c r="P7" s="120" t="s">
        <v>58</v>
      </c>
      <c r="Q7" s="121" t="s">
        <v>59</v>
      </c>
      <c r="R7" s="121" t="s">
        <v>60</v>
      </c>
      <c r="S7" s="121" t="s">
        <v>29</v>
      </c>
      <c r="T7" s="121" t="s">
        <v>30</v>
      </c>
      <c r="U7" s="121" t="s">
        <v>61</v>
      </c>
      <c r="V7" s="121" t="s">
        <v>32</v>
      </c>
      <c r="W7" s="121" t="s">
        <v>33</v>
      </c>
      <c r="X7" s="121" t="s">
        <v>62</v>
      </c>
      <c r="Y7" s="122" t="s">
        <v>63</v>
      </c>
      <c r="Z7" s="122" t="s">
        <v>64</v>
      </c>
      <c r="AA7" s="122" t="s">
        <v>65</v>
      </c>
      <c r="AB7" s="122" t="s">
        <v>66</v>
      </c>
      <c r="AC7" s="122" t="s">
        <v>67</v>
      </c>
      <c r="AD7" s="122" t="s">
        <v>68</v>
      </c>
      <c r="AE7" s="122" t="s">
        <v>69</v>
      </c>
      <c r="AF7" s="112" t="s">
        <v>70</v>
      </c>
      <c r="AG7" s="123" t="s">
        <v>71</v>
      </c>
      <c r="AH7" s="182" t="s">
        <v>72</v>
      </c>
      <c r="AI7" s="123" t="s">
        <v>73</v>
      </c>
      <c r="AJ7" s="112" t="s">
        <v>70</v>
      </c>
      <c r="AK7" s="112" t="s">
        <v>74</v>
      </c>
      <c r="AL7" s="183" t="s">
        <v>75</v>
      </c>
      <c r="AM7" s="184" t="s">
        <v>76</v>
      </c>
      <c r="AN7" s="184" t="s">
        <v>77</v>
      </c>
      <c r="AO7" s="184" t="s">
        <v>78</v>
      </c>
      <c r="AP7" s="184" t="s">
        <v>77</v>
      </c>
      <c r="AQ7" s="121" t="s">
        <v>55</v>
      </c>
      <c r="AR7" s="121" t="s">
        <v>56</v>
      </c>
      <c r="AS7" s="124" t="s">
        <v>79</v>
      </c>
      <c r="AT7" s="119" t="s">
        <v>80</v>
      </c>
      <c r="AU7" s="119" t="s">
        <v>81</v>
      </c>
      <c r="AV7" s="119" t="s">
        <v>82</v>
      </c>
      <c r="AW7" s="347" t="s">
        <v>83</v>
      </c>
      <c r="AX7" s="119" t="s">
        <v>84</v>
      </c>
      <c r="AY7" s="119" t="s">
        <v>85</v>
      </c>
      <c r="AZ7" s="125" t="s">
        <v>86</v>
      </c>
    </row>
    <row r="8" spans="1:52" s="116" customFormat="1" ht="144.94999999999999" customHeight="1" x14ac:dyDescent="0.25">
      <c r="A8" s="289" t="s">
        <v>101</v>
      </c>
      <c r="B8" s="335" t="s">
        <v>142</v>
      </c>
      <c r="C8" s="290" t="s">
        <v>795</v>
      </c>
      <c r="D8" s="267" t="s">
        <v>88</v>
      </c>
      <c r="E8" s="310" t="s">
        <v>95</v>
      </c>
      <c r="F8" s="310" t="s">
        <v>416</v>
      </c>
      <c r="G8" s="349" t="s">
        <v>964</v>
      </c>
      <c r="H8" s="357" t="s">
        <v>796</v>
      </c>
      <c r="I8" s="327" t="s">
        <v>578</v>
      </c>
      <c r="J8" s="327" t="s">
        <v>580</v>
      </c>
      <c r="K8" s="327" t="s">
        <v>797</v>
      </c>
      <c r="L8" s="315" t="s">
        <v>403</v>
      </c>
      <c r="M8" s="268" t="e">
        <f>VLOOKUP($L8,'[2]Listas Nuevas'!$L$2:$N$6,2,0)</f>
        <v>#N/A</v>
      </c>
      <c r="N8" s="250" t="s">
        <v>429</v>
      </c>
      <c r="O8" s="269" t="e">
        <f>INDEX('[2]MATRIZ DE CALIFICACIÓN'!$D$4:$H$8,MID($M8,1,1),MID($N8,1,1))</f>
        <v>#N/A</v>
      </c>
      <c r="P8" s="113" t="s">
        <v>351</v>
      </c>
      <c r="Q8" s="113" t="s">
        <v>352</v>
      </c>
      <c r="R8" s="252" t="s">
        <v>798</v>
      </c>
      <c r="S8" s="252" t="s">
        <v>799</v>
      </c>
      <c r="T8" s="252" t="s">
        <v>689</v>
      </c>
      <c r="U8" s="252" t="s">
        <v>800</v>
      </c>
      <c r="V8" s="252" t="s">
        <v>756</v>
      </c>
      <c r="W8" s="252" t="s">
        <v>801</v>
      </c>
      <c r="X8" s="252" t="s">
        <v>802</v>
      </c>
      <c r="Y8" s="113" t="s">
        <v>521</v>
      </c>
      <c r="Z8" s="113" t="s">
        <v>523</v>
      </c>
      <c r="AA8" s="113" t="s">
        <v>525</v>
      </c>
      <c r="AB8" s="113" t="s">
        <v>527</v>
      </c>
      <c r="AC8" s="113" t="s">
        <v>530</v>
      </c>
      <c r="AD8" s="113" t="s">
        <v>532</v>
      </c>
      <c r="AE8" s="113" t="s">
        <v>534</v>
      </c>
      <c r="AF8" s="114" t="e">
        <f>SUM(IF($Y8='[2]Evaluación Diseño Control'!$C$2,15)+IF($Z8='[2]Evaluación Diseño Control'!$C$3,15)+IF($AA8='[2]Evaluación Diseño Control'!$C$4,15)+IF($AB8='[2]Evaluación Diseño Control'!$C$5,15,IF($AB8='[2]Evaluación Diseño Control'!$D$5,10))+IF($AC8='[2]Evaluación Diseño Control'!$C$6,15)+IF($AD8='[2]Evaluación Diseño Control'!$C$7,15)+IF($AE8='[2]Evaluación Diseño Control'!$C$8,10,IF($AE8='[2]Evaluación Diseño Control'!$D$8,5)))</f>
        <v>#REF!</v>
      </c>
      <c r="AG8" s="114" t="e">
        <f>IF($AF8&gt;95,"FUERTE",IF($AF8&gt;85,"MODERADO","DÉBIL"))</f>
        <v>#REF!</v>
      </c>
      <c r="AH8" s="113" t="s">
        <v>92</v>
      </c>
      <c r="AI8" s="114" t="e">
        <f>VLOOKUP(CONCATENATE($AG8,$AH8),'[2]Listas Nuevas'!$X$3:$Z$11,2,0)</f>
        <v>#REF!</v>
      </c>
      <c r="AJ8" s="114" t="e">
        <f>IF($AI8="FUERTE",100,IF($AI8="MODERADO",50,0))</f>
        <v>#REF!</v>
      </c>
      <c r="AK8" s="126" t="e">
        <f>VLOOKUP(CONCATENATE($AG8,$AH8),'[2]Listas Nuevas'!$X$3:$Z$11,3,0)</f>
        <v>#REF!</v>
      </c>
      <c r="AL8" s="127" t="s">
        <v>92</v>
      </c>
      <c r="AM8" s="252" t="s">
        <v>374</v>
      </c>
      <c r="AN8" s="114">
        <f>IFERROR(VLOOKUP(CONCATENATE(AL8,AM8),'[2]Listas Nuevas'!$AC$6:$AD$7,2,0),0)</f>
        <v>0</v>
      </c>
      <c r="AO8" s="252" t="s">
        <v>374</v>
      </c>
      <c r="AP8" s="114">
        <f>IFERROR(VLOOKUP(CONCATENATE(AL8,AO8),'[2]Listas Nuevas'!$AE$6:AI6,2,0),0)</f>
        <v>0</v>
      </c>
      <c r="AQ8" s="115" t="s">
        <v>404</v>
      </c>
      <c r="AR8" s="115" t="s">
        <v>91</v>
      </c>
      <c r="AS8" s="114" t="e">
        <f>INDEX('[2]MATRIZ DE CALIFICACIÓN'!$D$4:$H$8,MID($AQ8,1,1),MID($AR8,1,1))</f>
        <v>#REF!</v>
      </c>
      <c r="AT8" s="113"/>
      <c r="AU8" s="252"/>
      <c r="AV8" s="252"/>
      <c r="AW8" s="252"/>
      <c r="AX8" s="192"/>
      <c r="AY8" s="192"/>
      <c r="AZ8" s="252"/>
    </row>
    <row r="9" spans="1:52" s="116" customFormat="1" ht="185.1" customHeight="1" x14ac:dyDescent="0.25">
      <c r="A9" s="289" t="s">
        <v>101</v>
      </c>
      <c r="B9" s="335" t="s">
        <v>619</v>
      </c>
      <c r="C9" s="290" t="s">
        <v>100</v>
      </c>
      <c r="D9" s="267" t="s">
        <v>88</v>
      </c>
      <c r="E9" s="310" t="s">
        <v>96</v>
      </c>
      <c r="F9" s="310" t="s">
        <v>416</v>
      </c>
      <c r="G9" s="349" t="s">
        <v>964</v>
      </c>
      <c r="H9" s="357" t="s">
        <v>796</v>
      </c>
      <c r="I9" s="327" t="s">
        <v>577</v>
      </c>
      <c r="J9" s="327" t="s">
        <v>581</v>
      </c>
      <c r="K9" s="327" t="s">
        <v>797</v>
      </c>
      <c r="L9" s="315" t="s">
        <v>403</v>
      </c>
      <c r="M9" s="268" t="e">
        <f>VLOOKUP($L9,'[2]Listas Nuevas'!$L$2:$N$6,2,0)</f>
        <v>#N/A</v>
      </c>
      <c r="N9" s="250" t="s">
        <v>429</v>
      </c>
      <c r="O9" s="269" t="e">
        <f>INDEX('[2]MATRIZ DE CALIFICACIÓN'!$D$4:$H$8,MID($M9,1,1),MID($N9,1,1))</f>
        <v>#N/A</v>
      </c>
      <c r="P9" s="113" t="s">
        <v>371</v>
      </c>
      <c r="Q9" s="113" t="s">
        <v>352</v>
      </c>
      <c r="R9" s="252" t="s">
        <v>803</v>
      </c>
      <c r="S9" s="252" t="s">
        <v>799</v>
      </c>
      <c r="T9" s="252" t="s">
        <v>689</v>
      </c>
      <c r="U9" s="252" t="s">
        <v>804</v>
      </c>
      <c r="V9" s="252" t="s">
        <v>756</v>
      </c>
      <c r="W9" s="252" t="s">
        <v>805</v>
      </c>
      <c r="X9" s="252" t="s">
        <v>806</v>
      </c>
      <c r="Y9" s="113" t="s">
        <v>521</v>
      </c>
      <c r="Z9" s="113" t="s">
        <v>523</v>
      </c>
      <c r="AA9" s="113" t="s">
        <v>525</v>
      </c>
      <c r="AB9" s="113" t="s">
        <v>527</v>
      </c>
      <c r="AC9" s="265" t="s">
        <v>531</v>
      </c>
      <c r="AD9" s="265" t="s">
        <v>533</v>
      </c>
      <c r="AE9" s="265" t="s">
        <v>535</v>
      </c>
      <c r="AF9" s="114" t="e">
        <f>SUM(IF($Y9='[2]Evaluación Diseño Control'!$C$2,15)+IF($Z9='[2]Evaluación Diseño Control'!$C$3,15)+IF($AA9='[2]Evaluación Diseño Control'!$C$4,15)+IF($AB9='[2]Evaluación Diseño Control'!$C$5,15,IF($AB9='[2]Evaluación Diseño Control'!$D$5,10))+IF($AC9='[2]Evaluación Diseño Control'!$C$6,15)+IF($AD9='[2]Evaluación Diseño Control'!$C$7,15)+IF($AE9='[2]Evaluación Diseño Control'!$C$8,10,IF($AE9='[2]Evaluación Diseño Control'!$D$8,5)))</f>
        <v>#REF!</v>
      </c>
      <c r="AG9" s="114" t="e">
        <f>IF($AF9&gt;95,"FUERTE",IF($AF9&gt;85,"MODERADO","DÉBIL"))</f>
        <v>#REF!</v>
      </c>
      <c r="AH9" s="113" t="s">
        <v>92</v>
      </c>
      <c r="AI9" s="114" t="e">
        <f>VLOOKUP(CONCATENATE($AG9,$AH9),'[2]Listas Nuevas'!$X$3:$Z$11,2,0)</f>
        <v>#REF!</v>
      </c>
      <c r="AJ9" s="114" t="e">
        <f>IF($AI9="FUERTE",100,IF($AI9="MODERADO",50,0))</f>
        <v>#REF!</v>
      </c>
      <c r="AK9" s="126" t="e">
        <f>VLOOKUP(CONCATENATE($AG9,$AH9),'[2]Listas Nuevas'!$X$3:$Z$11,3,0)</f>
        <v>#REF!</v>
      </c>
      <c r="AL9" s="127" t="s">
        <v>92</v>
      </c>
      <c r="AM9" s="252" t="s">
        <v>374</v>
      </c>
      <c r="AN9" s="114">
        <f>IFERROR(VLOOKUP(CONCATENATE(AL9,AM9),'[2]Listas Nuevas'!$AC$6:$AD$7,2,0),0)</f>
        <v>0</v>
      </c>
      <c r="AO9" s="252" t="s">
        <v>374</v>
      </c>
      <c r="AP9" s="114">
        <f>IFERROR(VLOOKUP(CONCATENATE(AL9,AO9),'[2]Listas Nuevas'!$AE$6:AI7,2,0),0)</f>
        <v>0</v>
      </c>
      <c r="AQ9" s="115" t="s">
        <v>404</v>
      </c>
      <c r="AR9" s="115" t="s">
        <v>91</v>
      </c>
      <c r="AS9" s="114" t="e">
        <f>INDEX('[2]MATRIZ DE CALIFICACIÓN'!$D$4:$H$8,MID($AQ9,1,1),MID($AR9,1,1))</f>
        <v>#REF!</v>
      </c>
      <c r="AT9" s="113" t="s">
        <v>396</v>
      </c>
      <c r="AU9" s="252" t="s">
        <v>974</v>
      </c>
      <c r="AV9" s="252" t="s">
        <v>975</v>
      </c>
      <c r="AW9" s="266" t="s">
        <v>979</v>
      </c>
      <c r="AX9" s="192" t="s">
        <v>967</v>
      </c>
      <c r="AY9" s="192" t="s">
        <v>968</v>
      </c>
      <c r="AZ9" s="252" t="s">
        <v>976</v>
      </c>
    </row>
    <row r="10" spans="1:52" s="116" customFormat="1" ht="273" customHeight="1" x14ac:dyDescent="0.25">
      <c r="A10" s="291" t="s">
        <v>93</v>
      </c>
      <c r="B10" s="292" t="s">
        <v>129</v>
      </c>
      <c r="C10" s="251" t="s">
        <v>618</v>
      </c>
      <c r="D10" s="113" t="s">
        <v>88</v>
      </c>
      <c r="E10" s="251" t="s">
        <v>89</v>
      </c>
      <c r="F10" s="310" t="s">
        <v>132</v>
      </c>
      <c r="G10" s="350" t="s">
        <v>625</v>
      </c>
      <c r="H10" s="327" t="s">
        <v>626</v>
      </c>
      <c r="I10" s="322" t="s">
        <v>628</v>
      </c>
      <c r="J10" s="322" t="s">
        <v>627</v>
      </c>
      <c r="K10" s="322" t="s">
        <v>629</v>
      </c>
      <c r="L10" s="115" t="s">
        <v>403</v>
      </c>
      <c r="M10" s="114">
        <f>VLOOKUP($L10,'Listas Nuevas'!$L$2:$N$6,2,0)</f>
        <v>1</v>
      </c>
      <c r="N10" s="250" t="s">
        <v>433</v>
      </c>
      <c r="O10" s="114" t="str">
        <f>INDEX('MATRIZ DE CALIFICACIÓN'!$D$4:$H$8,MID($M10,1,1),MID($N10,1,1))</f>
        <v>(4) ZONA DE RIESGO ALTA
Reducir, Evitar, Compartir o Transferir el Riesgo</v>
      </c>
      <c r="P10" s="113" t="s">
        <v>351</v>
      </c>
      <c r="Q10" s="113" t="s">
        <v>352</v>
      </c>
      <c r="R10" s="194" t="s">
        <v>630</v>
      </c>
      <c r="S10" s="251" t="s">
        <v>690</v>
      </c>
      <c r="T10" s="194" t="s">
        <v>631</v>
      </c>
      <c r="U10" s="194" t="s">
        <v>632</v>
      </c>
      <c r="V10" s="194" t="s">
        <v>633</v>
      </c>
      <c r="W10" s="194" t="s">
        <v>634</v>
      </c>
      <c r="X10" s="194" t="s">
        <v>636</v>
      </c>
      <c r="Y10" s="113" t="s">
        <v>521</v>
      </c>
      <c r="Z10" s="113" t="s">
        <v>524</v>
      </c>
      <c r="AA10" s="113" t="s">
        <v>525</v>
      </c>
      <c r="AB10" s="113" t="s">
        <v>527</v>
      </c>
      <c r="AC10" s="113" t="s">
        <v>530</v>
      </c>
      <c r="AD10" s="113" t="s">
        <v>533</v>
      </c>
      <c r="AE10" s="113" t="s">
        <v>535</v>
      </c>
      <c r="AF10" s="114">
        <f>SUM(IF($Y10='Evaluación Diseño Control'!$C$2,15)+IF($Z10='Evaluación Diseño Control'!$C$3,15)+IF($AA10='Evaluación Diseño Control'!$C$4,15)+IF($AB10='Evaluación Diseño Control'!$C$5,15,IF($AB10='Evaluación Diseño Control'!$D$5,10))+IF($AC10='Evaluación Diseño Control'!$C$6,15)+IF($AD10='Evaluación Diseño Control'!$C$7,15)+IF($AE10='Evaluación Diseño Control'!$C$8,10,IF($AE10='Evaluación Diseño Control'!$D$8,5)))</f>
        <v>65</v>
      </c>
      <c r="AG10" s="114" t="str">
        <f>IF($AF10&gt;95,"FUERTE",IF($AF10&gt;85,"MODERADO","DÉBIL"))</f>
        <v>DÉBIL</v>
      </c>
      <c r="AH10" s="113" t="s">
        <v>373</v>
      </c>
      <c r="AI10" s="114" t="str">
        <f>VLOOKUP(CONCATENATE($AG10,$AH10),'Listas Nuevas'!$X$3:$Z$11,2,0)</f>
        <v>DÉBIL</v>
      </c>
      <c r="AJ10" s="114">
        <f>IF($AI10="FUERTE",100,IF($AI10="MODERADO",50,0))</f>
        <v>0</v>
      </c>
      <c r="AK10" s="126" t="str">
        <f>VLOOKUP(CONCATENATE($AG10,$AH10),'Listas Nuevas'!$X$3:$Z$11,3,0)</f>
        <v>Si</v>
      </c>
      <c r="AL10" s="127" t="s">
        <v>373</v>
      </c>
      <c r="AM10" s="194" t="s">
        <v>374</v>
      </c>
      <c r="AN10" s="114">
        <f>IFERROR(VLOOKUP(CONCATENATE(AL10,AM10),'Listas Nuevas'!$AC$6:$AD$7,2,0),0)</f>
        <v>1</v>
      </c>
      <c r="AO10" s="194" t="s">
        <v>374</v>
      </c>
      <c r="AP10" s="114">
        <f>IFERROR(VLOOKUP(CONCATENATE(AL10,AO10),'Listas Nuevas'!$AE$6:AI6,2,0),0)</f>
        <v>0</v>
      </c>
      <c r="AQ10" s="115" t="s">
        <v>404</v>
      </c>
      <c r="AR10" s="115" t="s">
        <v>429</v>
      </c>
      <c r="AS10" s="114" t="str">
        <f>INDEX('MATRIZ DE CALIFICACIÓN'!$D$4:$H$8,MID($AQ10,1,1),MID($AR10,1,1))</f>
        <v>(3) ZONA DE RIESGO MODERADA
Asumir o Reducir el Riesgo</v>
      </c>
      <c r="AT10" s="113" t="s">
        <v>385</v>
      </c>
      <c r="AU10" s="252" t="s">
        <v>971</v>
      </c>
      <c r="AV10" s="252" t="s">
        <v>972</v>
      </c>
      <c r="AW10" s="252" t="s">
        <v>981</v>
      </c>
      <c r="AX10" s="192" t="s">
        <v>965</v>
      </c>
      <c r="AY10" s="192" t="s">
        <v>966</v>
      </c>
      <c r="AZ10" s="252" t="s">
        <v>973</v>
      </c>
    </row>
    <row r="11" spans="1:52" s="116" customFormat="1" ht="120" customHeight="1" x14ac:dyDescent="0.25">
      <c r="A11" s="291" t="s">
        <v>93</v>
      </c>
      <c r="B11" s="292" t="s">
        <v>142</v>
      </c>
      <c r="C11" s="292" t="s">
        <v>94</v>
      </c>
      <c r="D11" s="113" t="s">
        <v>88</v>
      </c>
      <c r="E11" s="251" t="s">
        <v>95</v>
      </c>
      <c r="F11" s="310" t="s">
        <v>132</v>
      </c>
      <c r="G11" s="350" t="s">
        <v>625</v>
      </c>
      <c r="H11" s="327" t="s">
        <v>626</v>
      </c>
      <c r="I11" s="322" t="s">
        <v>120</v>
      </c>
      <c r="J11" s="322" t="s">
        <v>188</v>
      </c>
      <c r="K11" s="322" t="s">
        <v>635</v>
      </c>
      <c r="L11" s="115" t="s">
        <v>403</v>
      </c>
      <c r="M11" s="114">
        <f>VLOOKUP($L11,'Listas Nuevas'!$L$2:$N$6,2,0)</f>
        <v>1</v>
      </c>
      <c r="N11" s="250" t="s">
        <v>433</v>
      </c>
      <c r="O11" s="114" t="str">
        <f>INDEX('MATRIZ DE CALIFICACIÓN'!$D$4:$H$8,MID($M11,1,1),MID($N11,1,1))</f>
        <v>(4) ZONA DE RIESGO ALTA
Reducir, Evitar, Compartir o Transferir el Riesgo</v>
      </c>
      <c r="P11" s="113" t="s">
        <v>351</v>
      </c>
      <c r="Q11" s="113" t="s">
        <v>352</v>
      </c>
      <c r="R11" s="194" t="s">
        <v>643</v>
      </c>
      <c r="S11" s="251" t="s">
        <v>644</v>
      </c>
      <c r="T11" s="194" t="s">
        <v>645</v>
      </c>
      <c r="U11" s="194" t="s">
        <v>646</v>
      </c>
      <c r="V11" s="194" t="s">
        <v>647</v>
      </c>
      <c r="W11" s="194" t="s">
        <v>648</v>
      </c>
      <c r="X11" s="194" t="s">
        <v>652</v>
      </c>
      <c r="Y11" s="113" t="s">
        <v>521</v>
      </c>
      <c r="Z11" s="113" t="s">
        <v>524</v>
      </c>
      <c r="AA11" s="113" t="s">
        <v>525</v>
      </c>
      <c r="AB11" s="113" t="s">
        <v>527</v>
      </c>
      <c r="AC11" s="113" t="s">
        <v>530</v>
      </c>
      <c r="AD11" s="113" t="s">
        <v>532</v>
      </c>
      <c r="AE11" s="113" t="s">
        <v>534</v>
      </c>
      <c r="AF11" s="114">
        <f>SUM(IF($Y11='Evaluación Diseño Control'!$C$2,15)+IF($Z11='Evaluación Diseño Control'!$C$3,15)+IF($AA11='Evaluación Diseño Control'!$C$4,15)+IF($AB11='Evaluación Diseño Control'!$C$5,15,IF($AB11='Evaluación Diseño Control'!$D$5,10))+IF($AC11='Evaluación Diseño Control'!$C$6,15)+IF($AD11='Evaluación Diseño Control'!$C$7,15)+IF($AE11='Evaluación Diseño Control'!$C$8,10,IF($AE11='Evaluación Diseño Control'!$D$8,5)))</f>
        <v>85</v>
      </c>
      <c r="AG11" s="114" t="str">
        <f>IF($AF11&gt;95,"FUERTE",IF($AF11&gt;85,"MODERADO","DÉBIL"))</f>
        <v>DÉBIL</v>
      </c>
      <c r="AH11" s="113" t="s">
        <v>373</v>
      </c>
      <c r="AI11" s="114" t="str">
        <f>VLOOKUP(CONCATENATE($AG11,$AH11),'Listas Nuevas'!$X$3:$Z$11,2,0)</f>
        <v>DÉBIL</v>
      </c>
      <c r="AJ11" s="114">
        <f>IF($AI11="FUERTE",100,IF($AI11="MODERADO",50,0))</f>
        <v>0</v>
      </c>
      <c r="AK11" s="126" t="str">
        <f>VLOOKUP(CONCATENATE($AG11,$AH11),'Listas Nuevas'!$X$3:$Z$11,3,0)</f>
        <v>Si</v>
      </c>
      <c r="AL11" s="127" t="s">
        <v>92</v>
      </c>
      <c r="AM11" s="248" t="s">
        <v>374</v>
      </c>
      <c r="AN11" s="114">
        <f>IFERROR(VLOOKUP(CONCATENATE(AL11,AM11),'Listas Nuevas'!$AC$6:$AD$7,2,0),0)</f>
        <v>2</v>
      </c>
      <c r="AO11" s="249" t="s">
        <v>374</v>
      </c>
      <c r="AP11" s="114">
        <f>IFERROR(VLOOKUP(CONCATENATE(AL11,AO11),'Listas Nuevas'!$AE$6:AI7,2,0),0)</f>
        <v>2</v>
      </c>
      <c r="AQ11" s="115" t="s">
        <v>404</v>
      </c>
      <c r="AR11" s="115" t="s">
        <v>429</v>
      </c>
      <c r="AS11" s="114" t="str">
        <f>INDEX('MATRIZ DE CALIFICACIÓN'!$D$4:$H$8,MID($AQ11,1,1),MID($AR11,1,1))</f>
        <v>(3) ZONA DE RIESGO MODERADA
Asumir o Reducir el Riesgo</v>
      </c>
      <c r="AT11" s="113" t="s">
        <v>385</v>
      </c>
      <c r="AU11" s="252" t="s">
        <v>649</v>
      </c>
      <c r="AV11" s="252" t="s">
        <v>934</v>
      </c>
      <c r="AW11" s="252" t="s">
        <v>978</v>
      </c>
      <c r="AX11" s="192" t="s">
        <v>967</v>
      </c>
      <c r="AY11" s="192" t="s">
        <v>968</v>
      </c>
      <c r="AZ11" s="252" t="s">
        <v>935</v>
      </c>
    </row>
    <row r="12" spans="1:52" s="116" customFormat="1" ht="213.75" x14ac:dyDescent="0.25">
      <c r="A12" s="291" t="s">
        <v>93</v>
      </c>
      <c r="B12" s="292" t="s">
        <v>619</v>
      </c>
      <c r="C12" s="292" t="s">
        <v>100</v>
      </c>
      <c r="D12" s="113" t="s">
        <v>88</v>
      </c>
      <c r="E12" s="251" t="s">
        <v>96</v>
      </c>
      <c r="F12" s="310" t="s">
        <v>132</v>
      </c>
      <c r="G12" s="350" t="s">
        <v>625</v>
      </c>
      <c r="H12" s="327" t="s">
        <v>626</v>
      </c>
      <c r="I12" s="322" t="s">
        <v>640</v>
      </c>
      <c r="J12" s="322" t="s">
        <v>641</v>
      </c>
      <c r="K12" s="322" t="s">
        <v>637</v>
      </c>
      <c r="L12" s="115" t="s">
        <v>403</v>
      </c>
      <c r="M12" s="114">
        <f>VLOOKUP($L12,'Listas Nuevas'!$L$2:$N$6,2,0)</f>
        <v>1</v>
      </c>
      <c r="N12" s="250" t="s">
        <v>433</v>
      </c>
      <c r="O12" s="114" t="str">
        <f>INDEX('MATRIZ DE CALIFICACIÓN'!$D$4:$H$8,MID($M12,1,1),MID($N12,1,1))</f>
        <v>(4) ZONA DE RIESGO ALTA
Reducir, Evitar, Compartir o Transferir el Riesgo</v>
      </c>
      <c r="P12" s="113" t="s">
        <v>351</v>
      </c>
      <c r="Q12" s="113" t="s">
        <v>372</v>
      </c>
      <c r="R12" s="194" t="s">
        <v>638</v>
      </c>
      <c r="S12" s="194" t="s">
        <v>650</v>
      </c>
      <c r="T12" s="194" t="s">
        <v>631</v>
      </c>
      <c r="U12" s="194" t="s">
        <v>639</v>
      </c>
      <c r="V12" s="194" t="s">
        <v>642</v>
      </c>
      <c r="W12" s="251" t="s">
        <v>653</v>
      </c>
      <c r="X12" s="194" t="s">
        <v>651</v>
      </c>
      <c r="Y12" s="113" t="s">
        <v>521</v>
      </c>
      <c r="Z12" s="113" t="s">
        <v>523</v>
      </c>
      <c r="AA12" s="113" t="s">
        <v>525</v>
      </c>
      <c r="AB12" s="113" t="s">
        <v>527</v>
      </c>
      <c r="AC12" s="113" t="s">
        <v>530</v>
      </c>
      <c r="AD12" s="113" t="s">
        <v>533</v>
      </c>
      <c r="AE12" s="113" t="s">
        <v>536</v>
      </c>
      <c r="AF12" s="114">
        <f>SUM(IF($Y12='Evaluación Diseño Control'!$C$2,15)+IF($Z12='Evaluación Diseño Control'!$C$3,15)+IF($AA12='Evaluación Diseño Control'!$C$4,15)+IF($AB12='Evaluación Diseño Control'!$C$5,15,IF($AB12='Evaluación Diseño Control'!$D$5,10))+IF($AC12='Evaluación Diseño Control'!$C$6,15)+IF($AD12='Evaluación Diseño Control'!$C$7,15)+IF($AE12='Evaluación Diseño Control'!$C$8,10,IF($AE12='Evaluación Diseño Control'!$D$8,5)))</f>
        <v>75</v>
      </c>
      <c r="AG12" s="114" t="str">
        <f t="shared" ref="AG12:AG51" si="0">IF($AF12&gt;95,"FUERTE",IF($AF12&gt;85,"MODERADO","DÉBIL"))</f>
        <v>DÉBIL</v>
      </c>
      <c r="AH12" s="113" t="s">
        <v>373</v>
      </c>
      <c r="AI12" s="114" t="str">
        <f>VLOOKUP(CONCATENATE($AG12,$AH12),'Listas Nuevas'!$X$3:$Z$11,2,0)</f>
        <v>DÉBIL</v>
      </c>
      <c r="AJ12" s="114">
        <f t="shared" ref="AJ12:AJ51" si="1">IF($AI12="FUERTE",100,IF($AI12="MODERADO",50,0))</f>
        <v>0</v>
      </c>
      <c r="AK12" s="126" t="str">
        <f>VLOOKUP(CONCATENATE($AG12,$AH12),'Listas Nuevas'!$X$3:$Z$11,3,0)</f>
        <v>Si</v>
      </c>
      <c r="AL12" s="127" t="s">
        <v>373</v>
      </c>
      <c r="AM12" s="194" t="s">
        <v>374</v>
      </c>
      <c r="AN12" s="114">
        <f>IFERROR(VLOOKUP(CONCATENATE(AL12,AM12),'Listas Nuevas'!$AC$6:$AD$7,2,0),0)</f>
        <v>1</v>
      </c>
      <c r="AO12" s="194" t="s">
        <v>374</v>
      </c>
      <c r="AP12" s="114">
        <f>IFERROR(VLOOKUP(CONCATENATE(AL12,AO12),'Listas Nuevas'!$AE$6:AI11,2,0),0)</f>
        <v>1</v>
      </c>
      <c r="AQ12" s="115" t="s">
        <v>404</v>
      </c>
      <c r="AR12" s="115" t="s">
        <v>429</v>
      </c>
      <c r="AS12" s="114" t="str">
        <f>INDEX('MATRIZ DE CALIFICACIÓN'!$D$4:$H$8,MID($AQ12,1,1),MID($AR12,1,1))</f>
        <v>(3) ZONA DE RIESGO MODERADA
Asumir o Reducir el Riesgo</v>
      </c>
      <c r="AT12" s="113" t="s">
        <v>385</v>
      </c>
      <c r="AU12" s="252" t="s">
        <v>936</v>
      </c>
      <c r="AV12" s="252" t="s">
        <v>937</v>
      </c>
      <c r="AW12" s="266" t="s">
        <v>979</v>
      </c>
      <c r="AX12" s="192" t="s">
        <v>967</v>
      </c>
      <c r="AY12" s="192" t="s">
        <v>968</v>
      </c>
      <c r="AZ12" s="252" t="s">
        <v>938</v>
      </c>
    </row>
    <row r="13" spans="1:52" s="116" customFormat="1" ht="269.10000000000002" customHeight="1" x14ac:dyDescent="0.25">
      <c r="A13" s="291" t="s">
        <v>93</v>
      </c>
      <c r="B13" s="292" t="s">
        <v>129</v>
      </c>
      <c r="C13" s="251" t="s">
        <v>618</v>
      </c>
      <c r="D13" s="113" t="s">
        <v>88</v>
      </c>
      <c r="E13" s="251" t="s">
        <v>89</v>
      </c>
      <c r="F13" s="251" t="s">
        <v>132</v>
      </c>
      <c r="G13" s="351" t="s">
        <v>670</v>
      </c>
      <c r="H13" s="351" t="s">
        <v>654</v>
      </c>
      <c r="I13" s="322" t="s">
        <v>628</v>
      </c>
      <c r="J13" s="322" t="s">
        <v>627</v>
      </c>
      <c r="K13" s="322" t="s">
        <v>668</v>
      </c>
      <c r="L13" s="259" t="s">
        <v>403</v>
      </c>
      <c r="M13" s="255">
        <f>VLOOKUP($L13,'Listas Nuevas'!$L$2:$N$6,2,0)</f>
        <v>1</v>
      </c>
      <c r="N13" s="256" t="s">
        <v>429</v>
      </c>
      <c r="O13" s="255" t="str">
        <f>INDEX('MATRIZ DE CALIFICACIÓN'!$D$4:$H$8,MID($M13,1,1),MID($N13,1,1))</f>
        <v>(3) ZONA DE RIESGO MODERADA
Asumir o Reducir el Riesgo</v>
      </c>
      <c r="P13" s="254" t="s">
        <v>351</v>
      </c>
      <c r="Q13" s="254" t="s">
        <v>352</v>
      </c>
      <c r="R13" s="253" t="s">
        <v>630</v>
      </c>
      <c r="S13" s="260" t="s">
        <v>671</v>
      </c>
      <c r="T13" s="253" t="s">
        <v>631</v>
      </c>
      <c r="U13" s="253" t="s">
        <v>632</v>
      </c>
      <c r="V13" s="253" t="s">
        <v>633</v>
      </c>
      <c r="W13" s="253" t="s">
        <v>634</v>
      </c>
      <c r="X13" s="253" t="s">
        <v>669</v>
      </c>
      <c r="Y13" s="113" t="s">
        <v>521</v>
      </c>
      <c r="Z13" s="113" t="s">
        <v>523</v>
      </c>
      <c r="AA13" s="113" t="s">
        <v>525</v>
      </c>
      <c r="AB13" s="113" t="s">
        <v>527</v>
      </c>
      <c r="AC13" s="113" t="s">
        <v>530</v>
      </c>
      <c r="AD13" s="113" t="s">
        <v>533</v>
      </c>
      <c r="AE13" s="113" t="s">
        <v>536</v>
      </c>
      <c r="AF13" s="255">
        <f>SUM(IF($Y13='Evaluación Diseño Control'!$C$2,15)+IF($Z13='Evaluación Diseño Control'!$C$3,15)+IF($AA13='Evaluación Diseño Control'!$C$4,15)+IF($AB13='Evaluación Diseño Control'!$C$5,15,IF($AB13='Evaluación Diseño Control'!$D$5,10))+IF($AC13='Evaluación Diseño Control'!$C$6,15)+IF($AD13='Evaluación Diseño Control'!$C$7,15)+IF($AE13='Evaluación Diseño Control'!$C$8,10,IF($AE13='Evaluación Diseño Control'!$D$8,5)))</f>
        <v>75</v>
      </c>
      <c r="AG13" s="255" t="str">
        <f t="shared" ref="AG13:AG35" si="2">IF($AF13&gt;95,"FUERTE",IF($AF13&gt;85,"MODERADO","DÉBIL"))</f>
        <v>DÉBIL</v>
      </c>
      <c r="AH13" s="254" t="s">
        <v>373</v>
      </c>
      <c r="AI13" s="255" t="str">
        <f>VLOOKUP(CONCATENATE($AG13,$AH13),'Listas Nuevas'!$X$3:$Z$11,2,0)</f>
        <v>DÉBIL</v>
      </c>
      <c r="AJ13" s="255">
        <f t="shared" ref="AJ13:AJ35" si="3">IF($AI13="FUERTE",100,IF($AI13="MODERADO",50,0))</f>
        <v>0</v>
      </c>
      <c r="AK13" s="257" t="str">
        <f>VLOOKUP(CONCATENATE($AG13,$AH13),'Listas Nuevas'!$X$3:$Z$11,3,0)</f>
        <v>Si</v>
      </c>
      <c r="AL13" s="258" t="s">
        <v>373</v>
      </c>
      <c r="AM13" s="253" t="s">
        <v>374</v>
      </c>
      <c r="AN13" s="255">
        <f>IFERROR(VLOOKUP(CONCATENATE(AL13,AM13),'Listas Nuevas'!$AC$6:$AD$7,2,0),0)</f>
        <v>1</v>
      </c>
      <c r="AO13" s="253" t="s">
        <v>374</v>
      </c>
      <c r="AP13" s="255">
        <f>IFERROR(VLOOKUP(CONCATENATE(AL13,AO13),'Listas Nuevas'!$AE$6:AI9,2,0),0)</f>
        <v>1</v>
      </c>
      <c r="AQ13" s="259" t="s">
        <v>404</v>
      </c>
      <c r="AR13" s="115" t="s">
        <v>429</v>
      </c>
      <c r="AS13" s="255" t="str">
        <f>INDEX('MATRIZ DE CALIFICACIÓN'!$D$4:$H$8,MID($AQ13,1,1),MID($AR13,1,1))</f>
        <v>(3) ZONA DE RIESGO MODERADA
Asumir o Reducir el Riesgo</v>
      </c>
      <c r="AT13" s="113" t="s">
        <v>385</v>
      </c>
      <c r="AU13" s="252" t="s">
        <v>971</v>
      </c>
      <c r="AV13" s="252" t="s">
        <v>972</v>
      </c>
      <c r="AW13" s="252" t="s">
        <v>981</v>
      </c>
      <c r="AX13" s="192" t="s">
        <v>965</v>
      </c>
      <c r="AY13" s="192" t="s">
        <v>966</v>
      </c>
      <c r="AZ13" s="252" t="s">
        <v>973</v>
      </c>
    </row>
    <row r="14" spans="1:52" s="116" customFormat="1" ht="228" x14ac:dyDescent="0.25">
      <c r="A14" s="291" t="s">
        <v>93</v>
      </c>
      <c r="B14" s="292" t="s">
        <v>142</v>
      </c>
      <c r="C14" s="292" t="s">
        <v>94</v>
      </c>
      <c r="D14" s="113" t="s">
        <v>88</v>
      </c>
      <c r="E14" s="251" t="s">
        <v>95</v>
      </c>
      <c r="F14" s="251" t="s">
        <v>90</v>
      </c>
      <c r="G14" s="351" t="s">
        <v>670</v>
      </c>
      <c r="H14" s="351" t="s">
        <v>654</v>
      </c>
      <c r="I14" s="323" t="s">
        <v>578</v>
      </c>
      <c r="J14" s="323" t="s">
        <v>580</v>
      </c>
      <c r="K14" s="322" t="s">
        <v>672</v>
      </c>
      <c r="L14" s="115" t="s">
        <v>403</v>
      </c>
      <c r="M14" s="114">
        <f>VLOOKUP($L14,'Listas Nuevas'!$L$2:$N$6,2,0)</f>
        <v>1</v>
      </c>
      <c r="N14" s="256" t="s">
        <v>429</v>
      </c>
      <c r="O14" s="114" t="str">
        <f>INDEX('MATRIZ DE CALIFICACIÓN'!$D$4:$H$8,MID($M14,1,1),MID($N14,1,1))</f>
        <v>(3) ZONA DE RIESGO MODERADA
Asumir o Reducir el Riesgo</v>
      </c>
      <c r="P14" s="254" t="s">
        <v>351</v>
      </c>
      <c r="Q14" s="254" t="s">
        <v>352</v>
      </c>
      <c r="R14" s="252" t="s">
        <v>673</v>
      </c>
      <c r="S14" s="252" t="s">
        <v>674</v>
      </c>
      <c r="T14" s="252" t="s">
        <v>675</v>
      </c>
      <c r="U14" s="252" t="s">
        <v>676</v>
      </c>
      <c r="V14" s="252" t="s">
        <v>677</v>
      </c>
      <c r="W14" s="252" t="s">
        <v>678</v>
      </c>
      <c r="X14" s="252" t="s">
        <v>679</v>
      </c>
      <c r="Y14" s="113" t="s">
        <v>521</v>
      </c>
      <c r="Z14" s="113" t="s">
        <v>523</v>
      </c>
      <c r="AA14" s="113" t="s">
        <v>525</v>
      </c>
      <c r="AB14" s="113" t="s">
        <v>527</v>
      </c>
      <c r="AC14" s="113" t="s">
        <v>530</v>
      </c>
      <c r="AD14" s="113" t="s">
        <v>532</v>
      </c>
      <c r="AE14" s="113" t="s">
        <v>534</v>
      </c>
      <c r="AF14" s="255">
        <f>SUM(IF($Y14='Evaluación Diseño Control'!$C$2,15)+IF($Z14='Evaluación Diseño Control'!$C$3,15)+IF($AA14='Evaluación Diseño Control'!$C$4,15)+IF($AB14='Evaluación Diseño Control'!$C$5,15,IF($AB14='Evaluación Diseño Control'!$D$5,10))+IF($AC14='Evaluación Diseño Control'!$C$6,15)+IF($AD14='Evaluación Diseño Control'!$C$7,15)+IF($AE14='Evaluación Diseño Control'!$C$8,10,IF($AE14='Evaluación Diseño Control'!$D$8,5)))</f>
        <v>100</v>
      </c>
      <c r="AG14" s="255" t="str">
        <f t="shared" si="2"/>
        <v>FUERTE</v>
      </c>
      <c r="AH14" s="254" t="s">
        <v>92</v>
      </c>
      <c r="AI14" s="255" t="str">
        <f>VLOOKUP(CONCATENATE($AG14,$AH14),'Listas Nuevas'!$X$3:$Z$11,2,0)</f>
        <v>FUERTE</v>
      </c>
      <c r="AJ14" s="255">
        <f t="shared" si="3"/>
        <v>100</v>
      </c>
      <c r="AK14" s="257" t="str">
        <f>VLOOKUP(CONCATENATE($AG14,$AH14),'Listas Nuevas'!$X$3:$Z$11,3,0)</f>
        <v>No</v>
      </c>
      <c r="AL14" s="258" t="s">
        <v>92</v>
      </c>
      <c r="AM14" s="253" t="s">
        <v>374</v>
      </c>
      <c r="AN14" s="255">
        <f>IFERROR(VLOOKUP(CONCATENATE(AL14,AM14),'Listas Nuevas'!$AC$6:$AD$7,2,0),0)</f>
        <v>2</v>
      </c>
      <c r="AO14" s="253" t="s">
        <v>374</v>
      </c>
      <c r="AP14" s="255">
        <f>IFERROR(VLOOKUP(CONCATENATE(AL14,AO14),'Listas Nuevas'!$AE$6:AI10,2,0),0)</f>
        <v>2</v>
      </c>
      <c r="AQ14" s="259" t="s">
        <v>404</v>
      </c>
      <c r="AR14" s="115" t="s">
        <v>91</v>
      </c>
      <c r="AS14" s="255" t="str">
        <f>INDEX('MATRIZ DE CALIFICACIÓN'!$D$4:$H$8,MID($AQ14,1,1),MID($AR14,1,1))</f>
        <v>(2) ZONA DE RIESGO BAJA
Asumir el riesgo</v>
      </c>
      <c r="AT14" s="113"/>
      <c r="AU14" s="252"/>
      <c r="AV14" s="252"/>
      <c r="AW14" s="252"/>
      <c r="AX14" s="192"/>
      <c r="AY14" s="192"/>
      <c r="AZ14" s="252"/>
    </row>
    <row r="15" spans="1:52" s="116" customFormat="1" ht="213.75" x14ac:dyDescent="0.25">
      <c r="A15" s="291" t="s">
        <v>93</v>
      </c>
      <c r="B15" s="292" t="s">
        <v>619</v>
      </c>
      <c r="C15" s="292" t="s">
        <v>100</v>
      </c>
      <c r="D15" s="113" t="s">
        <v>88</v>
      </c>
      <c r="E15" s="251" t="s">
        <v>96</v>
      </c>
      <c r="F15" s="251" t="s">
        <v>132</v>
      </c>
      <c r="G15" s="351" t="s">
        <v>670</v>
      </c>
      <c r="H15" s="351" t="s">
        <v>654</v>
      </c>
      <c r="I15" s="323" t="s">
        <v>577</v>
      </c>
      <c r="J15" s="322" t="s">
        <v>581</v>
      </c>
      <c r="K15" s="322" t="s">
        <v>680</v>
      </c>
      <c r="L15" s="115" t="s">
        <v>403</v>
      </c>
      <c r="M15" s="114">
        <f>VLOOKUP($L15,'Listas Nuevas'!$L$2:$N$6,2,0)</f>
        <v>1</v>
      </c>
      <c r="N15" s="256" t="s">
        <v>429</v>
      </c>
      <c r="O15" s="114" t="str">
        <f>INDEX('MATRIZ DE CALIFICACIÓN'!$D$4:$H$8,MID($M15,1,1),MID($N15,1,1))</f>
        <v>(3) ZONA DE RIESGO MODERADA
Asumir o Reducir el Riesgo</v>
      </c>
      <c r="P15" s="254" t="s">
        <v>351</v>
      </c>
      <c r="Q15" s="254" t="s">
        <v>352</v>
      </c>
      <c r="R15" s="252" t="s">
        <v>681</v>
      </c>
      <c r="S15" s="252" t="s">
        <v>674</v>
      </c>
      <c r="T15" s="252" t="s">
        <v>682</v>
      </c>
      <c r="U15" s="252" t="s">
        <v>683</v>
      </c>
      <c r="V15" s="252" t="s">
        <v>684</v>
      </c>
      <c r="W15" s="252" t="s">
        <v>685</v>
      </c>
      <c r="X15" s="252" t="s">
        <v>686</v>
      </c>
      <c r="Y15" s="113" t="s">
        <v>521</v>
      </c>
      <c r="Z15" s="113" t="s">
        <v>523</v>
      </c>
      <c r="AA15" s="113" t="s">
        <v>525</v>
      </c>
      <c r="AB15" s="113" t="s">
        <v>527</v>
      </c>
      <c r="AC15" s="113" t="s">
        <v>530</v>
      </c>
      <c r="AD15" s="113" t="s">
        <v>532</v>
      </c>
      <c r="AE15" s="113" t="s">
        <v>534</v>
      </c>
      <c r="AF15" s="255">
        <f>SUM(IF($Y15='Evaluación Diseño Control'!$C$2,15)+IF($Z15='Evaluación Diseño Control'!$C$3,15)+IF($AA15='Evaluación Diseño Control'!$C$4,15)+IF($AB15='Evaluación Diseño Control'!$C$5,15,IF($AB15='Evaluación Diseño Control'!$D$5,10))+IF($AC15='Evaluación Diseño Control'!$C$6,15)+IF($AD15='Evaluación Diseño Control'!$C$7,15)+IF($AE15='Evaluación Diseño Control'!$C$8,10,IF($AE15='Evaluación Diseño Control'!$D$8,5)))</f>
        <v>100</v>
      </c>
      <c r="AG15" s="255" t="str">
        <f t="shared" si="2"/>
        <v>FUERTE</v>
      </c>
      <c r="AH15" s="254" t="s">
        <v>373</v>
      </c>
      <c r="AI15" s="255" t="str">
        <f>VLOOKUP(CONCATENATE($AG15,$AH15),'Listas Nuevas'!$X$3:$Z$11,2,0)</f>
        <v>MODERADO</v>
      </c>
      <c r="AJ15" s="255">
        <f t="shared" si="3"/>
        <v>50</v>
      </c>
      <c r="AK15" s="257" t="str">
        <f>VLOOKUP(CONCATENATE($AG15,$AH15),'Listas Nuevas'!$X$3:$Z$11,3,0)</f>
        <v>Si</v>
      </c>
      <c r="AL15" s="258" t="s">
        <v>373</v>
      </c>
      <c r="AM15" s="253" t="s">
        <v>374</v>
      </c>
      <c r="AN15" s="255">
        <f>IFERROR(VLOOKUP(CONCATENATE(AL15,AM15),'Listas Nuevas'!$AC$6:$AD$7,2,0),0)</f>
        <v>1</v>
      </c>
      <c r="AO15" s="253" t="s">
        <v>374</v>
      </c>
      <c r="AP15" s="255">
        <f>IFERROR(VLOOKUP(CONCATENATE(AL15,AO15),'Listas Nuevas'!$AE$6:AI11,2,0),0)</f>
        <v>1</v>
      </c>
      <c r="AQ15" s="259" t="s">
        <v>383</v>
      </c>
      <c r="AR15" s="115" t="s">
        <v>91</v>
      </c>
      <c r="AS15" s="255" t="str">
        <f>INDEX('MATRIZ DE CALIFICACIÓN'!$D$4:$H$8,MID($AQ15,1,1),MID($AR15,1,1))</f>
        <v>(6) ZONA DE RIESGO MODERADA
Asumir o Reducir el Riesgo</v>
      </c>
      <c r="AT15" s="113" t="s">
        <v>385</v>
      </c>
      <c r="AU15" s="252" t="s">
        <v>936</v>
      </c>
      <c r="AV15" s="252" t="s">
        <v>937</v>
      </c>
      <c r="AW15" s="266" t="s">
        <v>979</v>
      </c>
      <c r="AX15" s="192" t="s">
        <v>967</v>
      </c>
      <c r="AY15" s="192" t="s">
        <v>968</v>
      </c>
      <c r="AZ15" s="252" t="s">
        <v>938</v>
      </c>
    </row>
    <row r="16" spans="1:52" s="116" customFormat="1" ht="409.5" x14ac:dyDescent="0.25">
      <c r="A16" s="291" t="s">
        <v>93</v>
      </c>
      <c r="B16" s="292" t="s">
        <v>129</v>
      </c>
      <c r="C16" s="251" t="s">
        <v>618</v>
      </c>
      <c r="D16" s="113" t="s">
        <v>88</v>
      </c>
      <c r="E16" s="251" t="s">
        <v>89</v>
      </c>
      <c r="F16" s="251" t="s">
        <v>132</v>
      </c>
      <c r="G16" s="339" t="s">
        <v>655</v>
      </c>
      <c r="H16" s="328" t="s">
        <v>656</v>
      </c>
      <c r="I16" s="322" t="s">
        <v>628</v>
      </c>
      <c r="J16" s="322" t="s">
        <v>627</v>
      </c>
      <c r="K16" s="322" t="s">
        <v>668</v>
      </c>
      <c r="L16" s="259" t="s">
        <v>403</v>
      </c>
      <c r="M16" s="255">
        <f>VLOOKUP($L16,'Listas Nuevas'!$L$2:$N$6,2,0)</f>
        <v>1</v>
      </c>
      <c r="N16" s="256" t="s">
        <v>429</v>
      </c>
      <c r="O16" s="255" t="str">
        <f>INDEX('MATRIZ DE CALIFICACIÓN'!$D$4:$H$8,MID($M16,1,1),MID($N16,1,1))</f>
        <v>(3) ZONA DE RIESGO MODERADA
Asumir o Reducir el Riesgo</v>
      </c>
      <c r="P16" s="254" t="s">
        <v>351</v>
      </c>
      <c r="Q16" s="254" t="s">
        <v>352</v>
      </c>
      <c r="R16" s="253" t="s">
        <v>692</v>
      </c>
      <c r="S16" s="260" t="s">
        <v>693</v>
      </c>
      <c r="T16" s="253" t="s">
        <v>631</v>
      </c>
      <c r="U16" s="253" t="s">
        <v>632</v>
      </c>
      <c r="V16" s="253" t="s">
        <v>633</v>
      </c>
      <c r="W16" s="253" t="s">
        <v>634</v>
      </c>
      <c r="X16" s="253" t="s">
        <v>669</v>
      </c>
      <c r="Y16" s="113" t="s">
        <v>521</v>
      </c>
      <c r="Z16" s="113" t="s">
        <v>523</v>
      </c>
      <c r="AA16" s="113" t="s">
        <v>525</v>
      </c>
      <c r="AB16" s="113" t="s">
        <v>527</v>
      </c>
      <c r="AC16" s="113" t="s">
        <v>530</v>
      </c>
      <c r="AD16" s="113" t="s">
        <v>533</v>
      </c>
      <c r="AE16" s="113" t="s">
        <v>536</v>
      </c>
      <c r="AF16" s="255">
        <f>SUM(IF($Y16='Evaluación Diseño Control'!$C$2,15)+IF($Z16='Evaluación Diseño Control'!$C$3,15)+IF($AA16='Evaluación Diseño Control'!$C$4,15)+IF($AB16='Evaluación Diseño Control'!$C$5,15,IF($AB16='Evaluación Diseño Control'!$D$5,10))+IF($AC16='Evaluación Diseño Control'!$C$6,15)+IF($AD16='Evaluación Diseño Control'!$C$7,15)+IF($AE16='Evaluación Diseño Control'!$C$8,10,IF($AE16='Evaluación Diseño Control'!$D$8,5)))</f>
        <v>75</v>
      </c>
      <c r="AG16" s="255" t="str">
        <f t="shared" si="2"/>
        <v>DÉBIL</v>
      </c>
      <c r="AH16" s="254" t="s">
        <v>373</v>
      </c>
      <c r="AI16" s="255" t="str">
        <f>VLOOKUP(CONCATENATE($AG16,$AH16),'Listas Nuevas'!$X$3:$Z$11,2,0)</f>
        <v>DÉBIL</v>
      </c>
      <c r="AJ16" s="255">
        <f t="shared" si="3"/>
        <v>0</v>
      </c>
      <c r="AK16" s="257" t="str">
        <f>VLOOKUP(CONCATENATE($AG16,$AH16),'Listas Nuevas'!$X$3:$Z$11,3,0)</f>
        <v>Si</v>
      </c>
      <c r="AL16" s="258" t="s">
        <v>373</v>
      </c>
      <c r="AM16" s="253" t="s">
        <v>374</v>
      </c>
      <c r="AN16" s="255">
        <f>IFERROR(VLOOKUP(CONCATENATE(AL16,AM16),'Listas Nuevas'!$AC$6:$AD$7,2,0),0)</f>
        <v>1</v>
      </c>
      <c r="AO16" s="253" t="s">
        <v>374</v>
      </c>
      <c r="AP16" s="255">
        <f>IFERROR(VLOOKUP(CONCATENATE(AL16,AO16),'Listas Nuevas'!$AE$6:AI6,2,0),0)</f>
        <v>0</v>
      </c>
      <c r="AQ16" s="259" t="s">
        <v>404</v>
      </c>
      <c r="AR16" s="115" t="s">
        <v>429</v>
      </c>
      <c r="AS16" s="255" t="str">
        <f>INDEX('MATRIZ DE CALIFICACIÓN'!$D$4:$H$8,MID($AQ16,1,1),MID($AR16,1,1))</f>
        <v>(3) ZONA DE RIESGO MODERADA
Asumir o Reducir el Riesgo</v>
      </c>
      <c r="AT16" s="113" t="s">
        <v>385</v>
      </c>
      <c r="AU16" s="252" t="s">
        <v>971</v>
      </c>
      <c r="AV16" s="252" t="s">
        <v>972</v>
      </c>
      <c r="AW16" s="252" t="s">
        <v>981</v>
      </c>
      <c r="AX16" s="192" t="s">
        <v>965</v>
      </c>
      <c r="AY16" s="192" t="s">
        <v>966</v>
      </c>
      <c r="AZ16" s="252" t="s">
        <v>973</v>
      </c>
    </row>
    <row r="17" spans="1:52" s="116" customFormat="1" ht="139.5" customHeight="1" x14ac:dyDescent="0.25">
      <c r="A17" s="291" t="s">
        <v>93</v>
      </c>
      <c r="B17" s="292" t="s">
        <v>142</v>
      </c>
      <c r="C17" s="292" t="s">
        <v>94</v>
      </c>
      <c r="D17" s="113" t="s">
        <v>88</v>
      </c>
      <c r="E17" s="251" t="s">
        <v>95</v>
      </c>
      <c r="F17" s="251" t="s">
        <v>132</v>
      </c>
      <c r="G17" s="339" t="s">
        <v>655</v>
      </c>
      <c r="H17" s="328" t="s">
        <v>656</v>
      </c>
      <c r="I17" s="323" t="s">
        <v>578</v>
      </c>
      <c r="J17" s="323" t="s">
        <v>580</v>
      </c>
      <c r="K17" s="322" t="s">
        <v>687</v>
      </c>
      <c r="L17" s="115" t="s">
        <v>403</v>
      </c>
      <c r="M17" s="114">
        <f>VLOOKUP($L17,'Listas Nuevas'!$L$2:$N$6,2,0)</f>
        <v>1</v>
      </c>
      <c r="N17" s="256" t="s">
        <v>429</v>
      </c>
      <c r="O17" s="114" t="str">
        <f>INDEX('MATRIZ DE CALIFICACIÓN'!$D$4:$H$8,MID($M17,1,1),MID($N17,1,1))</f>
        <v>(3) ZONA DE RIESGO MODERADA
Asumir o Reducir el Riesgo</v>
      </c>
      <c r="P17" s="254" t="s">
        <v>351</v>
      </c>
      <c r="Q17" s="254" t="s">
        <v>352</v>
      </c>
      <c r="R17" s="252" t="s">
        <v>673</v>
      </c>
      <c r="S17" s="252" t="s">
        <v>674</v>
      </c>
      <c r="T17" s="252" t="s">
        <v>675</v>
      </c>
      <c r="U17" s="252" t="s">
        <v>676</v>
      </c>
      <c r="V17" s="252" t="s">
        <v>677</v>
      </c>
      <c r="W17" s="252" t="s">
        <v>678</v>
      </c>
      <c r="X17" s="252" t="s">
        <v>691</v>
      </c>
      <c r="Y17" s="113" t="s">
        <v>521</v>
      </c>
      <c r="Z17" s="113" t="s">
        <v>523</v>
      </c>
      <c r="AA17" s="113" t="s">
        <v>525</v>
      </c>
      <c r="AB17" s="113" t="s">
        <v>527</v>
      </c>
      <c r="AC17" s="113" t="s">
        <v>530</v>
      </c>
      <c r="AD17" s="113" t="s">
        <v>532</v>
      </c>
      <c r="AE17" s="113" t="s">
        <v>534</v>
      </c>
      <c r="AF17" s="255">
        <f>SUM(IF($Y17='Evaluación Diseño Control'!$C$2,15)+IF($Z17='Evaluación Diseño Control'!$C$3,15)+IF($AA17='Evaluación Diseño Control'!$C$4,15)+IF($AB17='Evaluación Diseño Control'!$C$5,15,IF($AB17='Evaluación Diseño Control'!$D$5,10))+IF($AC17='Evaluación Diseño Control'!$C$6,15)+IF($AD17='Evaluación Diseño Control'!$C$7,15)+IF($AE17='Evaluación Diseño Control'!$C$8,10,IF($AE17='Evaluación Diseño Control'!$D$8,5)))</f>
        <v>100</v>
      </c>
      <c r="AG17" s="255" t="str">
        <f t="shared" si="2"/>
        <v>FUERTE</v>
      </c>
      <c r="AH17" s="254" t="s">
        <v>92</v>
      </c>
      <c r="AI17" s="255" t="str">
        <f>VLOOKUP(CONCATENATE($AG17,$AH17),'Listas Nuevas'!$X$3:$Z$11,2,0)</f>
        <v>FUERTE</v>
      </c>
      <c r="AJ17" s="255">
        <f t="shared" si="3"/>
        <v>100</v>
      </c>
      <c r="AK17" s="257" t="str">
        <f>VLOOKUP(CONCATENATE($AG17,$AH17),'Listas Nuevas'!$X$3:$Z$11,3,0)</f>
        <v>No</v>
      </c>
      <c r="AL17" s="258" t="s">
        <v>92</v>
      </c>
      <c r="AM17" s="253" t="s">
        <v>374</v>
      </c>
      <c r="AN17" s="255">
        <f>IFERROR(VLOOKUP(CONCATENATE(AL17,AM17),'Listas Nuevas'!$AC$6:$AD$7,2,0),0)</f>
        <v>2</v>
      </c>
      <c r="AO17" s="253" t="s">
        <v>374</v>
      </c>
      <c r="AP17" s="255">
        <f>IFERROR(VLOOKUP(CONCATENATE(AL17,AO17),'Listas Nuevas'!$AE$6:AI7,2,0),0)</f>
        <v>2</v>
      </c>
      <c r="AQ17" s="259" t="s">
        <v>404</v>
      </c>
      <c r="AR17" s="115" t="s">
        <v>91</v>
      </c>
      <c r="AS17" s="255" t="str">
        <f>INDEX('MATRIZ DE CALIFICACIÓN'!$D$4:$H$8,MID($AQ17,1,1),MID($AR17,1,1))</f>
        <v>(2) ZONA DE RIESGO BAJA
Asumir el riesgo</v>
      </c>
      <c r="AT17" s="113"/>
      <c r="AU17" s="252"/>
      <c r="AV17" s="252"/>
      <c r="AW17" s="252"/>
      <c r="AX17" s="192"/>
      <c r="AY17" s="192"/>
      <c r="AZ17" s="252"/>
    </row>
    <row r="18" spans="1:52" s="116" customFormat="1" ht="139.5" customHeight="1" x14ac:dyDescent="0.25">
      <c r="A18" s="291" t="s">
        <v>93</v>
      </c>
      <c r="B18" s="292" t="s">
        <v>619</v>
      </c>
      <c r="C18" s="292" t="s">
        <v>100</v>
      </c>
      <c r="D18" s="113" t="s">
        <v>88</v>
      </c>
      <c r="E18" s="251" t="s">
        <v>96</v>
      </c>
      <c r="F18" s="251" t="s">
        <v>132</v>
      </c>
      <c r="G18" s="339" t="s">
        <v>655</v>
      </c>
      <c r="H18" s="328" t="s">
        <v>656</v>
      </c>
      <c r="I18" s="323" t="s">
        <v>577</v>
      </c>
      <c r="J18" s="322" t="s">
        <v>581</v>
      </c>
      <c r="K18" s="322" t="s">
        <v>688</v>
      </c>
      <c r="L18" s="115" t="s">
        <v>403</v>
      </c>
      <c r="M18" s="114">
        <f>VLOOKUP($L18,'Listas Nuevas'!$L$2:$N$6,2,0)</f>
        <v>1</v>
      </c>
      <c r="N18" s="256" t="s">
        <v>429</v>
      </c>
      <c r="O18" s="114" t="str">
        <f>INDEX('MATRIZ DE CALIFICACIÓN'!$D$4:$H$8,MID($M18,1,1),MID($N18,1,1))</f>
        <v>(3) ZONA DE RIESGO MODERADA
Asumir o Reducir el Riesgo</v>
      </c>
      <c r="P18" s="254" t="s">
        <v>351</v>
      </c>
      <c r="Q18" s="254" t="s">
        <v>352</v>
      </c>
      <c r="R18" s="252" t="s">
        <v>681</v>
      </c>
      <c r="S18" s="252" t="s">
        <v>674</v>
      </c>
      <c r="T18" s="252" t="s">
        <v>689</v>
      </c>
      <c r="U18" s="252" t="s">
        <v>683</v>
      </c>
      <c r="V18" s="252" t="s">
        <v>684</v>
      </c>
      <c r="W18" s="252" t="s">
        <v>685</v>
      </c>
      <c r="X18" s="252" t="s">
        <v>691</v>
      </c>
      <c r="Y18" s="113" t="s">
        <v>521</v>
      </c>
      <c r="Z18" s="113" t="s">
        <v>523</v>
      </c>
      <c r="AA18" s="113" t="s">
        <v>525</v>
      </c>
      <c r="AB18" s="113" t="s">
        <v>527</v>
      </c>
      <c r="AC18" s="113" t="s">
        <v>530</v>
      </c>
      <c r="AD18" s="113" t="s">
        <v>532</v>
      </c>
      <c r="AE18" s="113" t="s">
        <v>534</v>
      </c>
      <c r="AF18" s="255">
        <f>SUM(IF($Y18='Evaluación Diseño Control'!$C$2,15)+IF($Z18='Evaluación Diseño Control'!$C$3,15)+IF($AA18='Evaluación Diseño Control'!$C$4,15)+IF($AB18='Evaluación Diseño Control'!$C$5,15,IF($AB18='Evaluación Diseño Control'!$D$5,10))+IF($AC18='Evaluación Diseño Control'!$C$6,15)+IF($AD18='Evaluación Diseño Control'!$C$7,15)+IF($AE18='Evaluación Diseño Control'!$C$8,10,IF($AE18='Evaluación Diseño Control'!$D$8,5)))</f>
        <v>100</v>
      </c>
      <c r="AG18" s="255" t="str">
        <f t="shared" si="2"/>
        <v>FUERTE</v>
      </c>
      <c r="AH18" s="254" t="s">
        <v>373</v>
      </c>
      <c r="AI18" s="255" t="str">
        <f>VLOOKUP(CONCATENATE($AG18,$AH18),'Listas Nuevas'!$X$3:$Z$11,2,0)</f>
        <v>MODERADO</v>
      </c>
      <c r="AJ18" s="255">
        <f t="shared" si="3"/>
        <v>50</v>
      </c>
      <c r="AK18" s="257" t="str">
        <f>VLOOKUP(CONCATENATE($AG18,$AH18),'Listas Nuevas'!$X$3:$Z$11,3,0)</f>
        <v>Si</v>
      </c>
      <c r="AL18" s="258" t="s">
        <v>373</v>
      </c>
      <c r="AM18" s="253" t="s">
        <v>374</v>
      </c>
      <c r="AN18" s="255">
        <f>IFERROR(VLOOKUP(CONCATENATE(AL18,AM18),'Listas Nuevas'!$AC$6:$AD$7,2,0),0)</f>
        <v>1</v>
      </c>
      <c r="AO18" s="253" t="s">
        <v>374</v>
      </c>
      <c r="AP18" s="255">
        <f>IFERROR(VLOOKUP(CONCATENATE(AL18,AO18),'Listas Nuevas'!$AE$6:AI8,2,0),0)</f>
        <v>1</v>
      </c>
      <c r="AQ18" s="259" t="s">
        <v>383</v>
      </c>
      <c r="AR18" s="115" t="s">
        <v>91</v>
      </c>
      <c r="AS18" s="255" t="str">
        <f>INDEX('MATRIZ DE CALIFICACIÓN'!$D$4:$H$8,MID($AQ18,1,1),MID($AR18,1,1))</f>
        <v>(6) ZONA DE RIESGO MODERADA
Asumir o Reducir el Riesgo</v>
      </c>
      <c r="AT18" s="113" t="s">
        <v>385</v>
      </c>
      <c r="AU18" s="252" t="s">
        <v>936</v>
      </c>
      <c r="AV18" s="252" t="s">
        <v>937</v>
      </c>
      <c r="AW18" s="266" t="s">
        <v>979</v>
      </c>
      <c r="AX18" s="192" t="s">
        <v>967</v>
      </c>
      <c r="AY18" s="192" t="s">
        <v>968</v>
      </c>
      <c r="AZ18" s="252" t="s">
        <v>938</v>
      </c>
    </row>
    <row r="19" spans="1:52" s="116" customFormat="1" ht="409.5" x14ac:dyDescent="0.25">
      <c r="A19" s="291" t="s">
        <v>93</v>
      </c>
      <c r="B19" s="292" t="s">
        <v>129</v>
      </c>
      <c r="C19" s="251" t="s">
        <v>618</v>
      </c>
      <c r="D19" s="113" t="s">
        <v>88</v>
      </c>
      <c r="E19" s="251" t="s">
        <v>89</v>
      </c>
      <c r="F19" s="251" t="s">
        <v>132</v>
      </c>
      <c r="G19" s="302" t="s">
        <v>657</v>
      </c>
      <c r="H19" s="326" t="s">
        <v>658</v>
      </c>
      <c r="I19" s="322" t="s">
        <v>628</v>
      </c>
      <c r="J19" s="322" t="s">
        <v>627</v>
      </c>
      <c r="K19" s="322" t="s">
        <v>668</v>
      </c>
      <c r="L19" s="259" t="s">
        <v>403</v>
      </c>
      <c r="M19" s="255">
        <f>VLOOKUP($L19,'Listas Nuevas'!$L$2:$N$6,2,0)</f>
        <v>1</v>
      </c>
      <c r="N19" s="256" t="s">
        <v>433</v>
      </c>
      <c r="O19" s="255" t="str">
        <f>INDEX('MATRIZ DE CALIFICACIÓN'!$D$4:$H$8,MID($M19,1,1),MID($N19,1,1))</f>
        <v>(4) ZONA DE RIESGO ALTA
Reducir, Evitar, Compartir o Transferir el Riesgo</v>
      </c>
      <c r="P19" s="254" t="s">
        <v>351</v>
      </c>
      <c r="Q19" s="254" t="s">
        <v>352</v>
      </c>
      <c r="R19" s="253" t="s">
        <v>692</v>
      </c>
      <c r="S19" s="260" t="s">
        <v>693</v>
      </c>
      <c r="T19" s="253" t="s">
        <v>631</v>
      </c>
      <c r="U19" s="253" t="s">
        <v>632</v>
      </c>
      <c r="V19" s="253" t="s">
        <v>633</v>
      </c>
      <c r="W19" s="253" t="s">
        <v>634</v>
      </c>
      <c r="X19" s="253" t="s">
        <v>669</v>
      </c>
      <c r="Y19" s="113" t="s">
        <v>521</v>
      </c>
      <c r="Z19" s="113" t="s">
        <v>523</v>
      </c>
      <c r="AA19" s="113" t="s">
        <v>525</v>
      </c>
      <c r="AB19" s="113" t="s">
        <v>527</v>
      </c>
      <c r="AC19" s="113" t="s">
        <v>530</v>
      </c>
      <c r="AD19" s="113" t="s">
        <v>533</v>
      </c>
      <c r="AE19" s="113" t="s">
        <v>536</v>
      </c>
      <c r="AF19" s="255">
        <f>SUM(IF($Y19='Evaluación Diseño Control'!$C$2,15)+IF($Z19='Evaluación Diseño Control'!$C$3,15)+IF($AA19='Evaluación Diseño Control'!$C$4,15)+IF($AB19='Evaluación Diseño Control'!$C$5,15,IF($AB19='Evaluación Diseño Control'!$D$5,10))+IF($AC19='Evaluación Diseño Control'!$C$6,15)+IF($AD19='Evaluación Diseño Control'!$C$7,15)+IF($AE19='Evaluación Diseño Control'!$C$8,10,IF($AE19='Evaluación Diseño Control'!$D$8,5)))</f>
        <v>75</v>
      </c>
      <c r="AG19" s="255" t="str">
        <f t="shared" si="2"/>
        <v>DÉBIL</v>
      </c>
      <c r="AH19" s="254" t="s">
        <v>373</v>
      </c>
      <c r="AI19" s="255" t="str">
        <f>VLOOKUP(CONCATENATE($AG19,$AH19),'Listas Nuevas'!$X$3:$Z$11,2,0)</f>
        <v>DÉBIL</v>
      </c>
      <c r="AJ19" s="255">
        <f t="shared" si="3"/>
        <v>0</v>
      </c>
      <c r="AK19" s="257" t="str">
        <f>VLOOKUP(CONCATENATE($AG19,$AH19),'Listas Nuevas'!$X$3:$Z$11,3,0)</f>
        <v>Si</v>
      </c>
      <c r="AL19" s="258" t="s">
        <v>373</v>
      </c>
      <c r="AM19" s="253" t="s">
        <v>374</v>
      </c>
      <c r="AN19" s="255">
        <f>IFERROR(VLOOKUP(CONCATENATE(AL19,AM19),'Listas Nuevas'!$AC$6:$AD$7,2,0),0)</f>
        <v>1</v>
      </c>
      <c r="AO19" s="253" t="s">
        <v>374</v>
      </c>
      <c r="AP19" s="255">
        <f>IFERROR(VLOOKUP(CONCATENATE(AL19,AO19),'Listas Nuevas'!$AE$6:AI9,2,0),0)</f>
        <v>1</v>
      </c>
      <c r="AQ19" s="259" t="s">
        <v>404</v>
      </c>
      <c r="AR19" s="115" t="s">
        <v>429</v>
      </c>
      <c r="AS19" s="255" t="str">
        <f>INDEX('MATRIZ DE CALIFICACIÓN'!$D$4:$H$8,MID($AQ19,1,1),MID($AR19,1,1))</f>
        <v>(3) ZONA DE RIESGO MODERADA
Asumir o Reducir el Riesgo</v>
      </c>
      <c r="AT19" s="113" t="s">
        <v>385</v>
      </c>
      <c r="AU19" s="252" t="s">
        <v>971</v>
      </c>
      <c r="AV19" s="252" t="s">
        <v>972</v>
      </c>
      <c r="AW19" s="252" t="s">
        <v>981</v>
      </c>
      <c r="AX19" s="192" t="s">
        <v>967</v>
      </c>
      <c r="AY19" s="192" t="s">
        <v>968</v>
      </c>
      <c r="AZ19" s="252" t="s">
        <v>973</v>
      </c>
    </row>
    <row r="20" spans="1:52" s="116" customFormat="1" ht="228" x14ac:dyDescent="0.25">
      <c r="A20" s="293" t="s">
        <v>93</v>
      </c>
      <c r="B20" s="292" t="s">
        <v>142</v>
      </c>
      <c r="C20" s="292" t="s">
        <v>94</v>
      </c>
      <c r="D20" s="113" t="s">
        <v>88</v>
      </c>
      <c r="E20" s="251" t="s">
        <v>95</v>
      </c>
      <c r="F20" s="251" t="s">
        <v>132</v>
      </c>
      <c r="G20" s="302" t="s">
        <v>657</v>
      </c>
      <c r="H20" s="326" t="s">
        <v>658</v>
      </c>
      <c r="I20" s="323" t="s">
        <v>578</v>
      </c>
      <c r="J20" s="323" t="s">
        <v>580</v>
      </c>
      <c r="K20" s="322" t="s">
        <v>687</v>
      </c>
      <c r="L20" s="115" t="s">
        <v>403</v>
      </c>
      <c r="M20" s="114">
        <f>VLOOKUP($L20,'Listas Nuevas'!$L$2:$N$6,2,0)</f>
        <v>1</v>
      </c>
      <c r="N20" s="256" t="s">
        <v>429</v>
      </c>
      <c r="O20" s="114" t="str">
        <f>INDEX('MATRIZ DE CALIFICACIÓN'!$D$4:$H$8,MID($M20,1,1),MID($N20,1,1))</f>
        <v>(3) ZONA DE RIESGO MODERADA
Asumir o Reducir el Riesgo</v>
      </c>
      <c r="P20" s="254" t="s">
        <v>351</v>
      </c>
      <c r="Q20" s="254" t="s">
        <v>352</v>
      </c>
      <c r="R20" s="252" t="s">
        <v>673</v>
      </c>
      <c r="S20" s="252" t="s">
        <v>674</v>
      </c>
      <c r="T20" s="252" t="s">
        <v>675</v>
      </c>
      <c r="U20" s="252" t="s">
        <v>676</v>
      </c>
      <c r="V20" s="252" t="s">
        <v>677</v>
      </c>
      <c r="W20" s="252" t="s">
        <v>678</v>
      </c>
      <c r="X20" s="252" t="s">
        <v>691</v>
      </c>
      <c r="Y20" s="113" t="s">
        <v>521</v>
      </c>
      <c r="Z20" s="113" t="s">
        <v>523</v>
      </c>
      <c r="AA20" s="113" t="s">
        <v>525</v>
      </c>
      <c r="AB20" s="113" t="s">
        <v>527</v>
      </c>
      <c r="AC20" s="113" t="s">
        <v>530</v>
      </c>
      <c r="AD20" s="113" t="s">
        <v>532</v>
      </c>
      <c r="AE20" s="113" t="s">
        <v>534</v>
      </c>
      <c r="AF20" s="255">
        <f>SUM(IF($Y20='Evaluación Diseño Control'!$C$2,15)+IF($Z20='Evaluación Diseño Control'!$C$3,15)+IF($AA20='Evaluación Diseño Control'!$C$4,15)+IF($AB20='Evaluación Diseño Control'!$C$5,15,IF($AB20='Evaluación Diseño Control'!$D$5,10))+IF($AC20='Evaluación Diseño Control'!$C$6,15)+IF($AD20='Evaluación Diseño Control'!$C$7,15)+IF($AE20='Evaluación Diseño Control'!$C$8,10,IF($AE20='Evaluación Diseño Control'!$D$8,5)))</f>
        <v>100</v>
      </c>
      <c r="AG20" s="255" t="str">
        <f t="shared" si="2"/>
        <v>FUERTE</v>
      </c>
      <c r="AH20" s="254" t="s">
        <v>92</v>
      </c>
      <c r="AI20" s="255" t="str">
        <f>VLOOKUP(CONCATENATE($AG20,$AH20),'Listas Nuevas'!$X$3:$Z$11,2,0)</f>
        <v>FUERTE</v>
      </c>
      <c r="AJ20" s="255">
        <f t="shared" si="3"/>
        <v>100</v>
      </c>
      <c r="AK20" s="257" t="str">
        <f>VLOOKUP(CONCATENATE($AG20,$AH20),'Listas Nuevas'!$X$3:$Z$11,3,0)</f>
        <v>No</v>
      </c>
      <c r="AL20" s="258" t="s">
        <v>92</v>
      </c>
      <c r="AM20" s="253" t="s">
        <v>374</v>
      </c>
      <c r="AN20" s="255">
        <f>IFERROR(VLOOKUP(CONCATENATE(AL20,AM20),'Listas Nuevas'!$AC$6:$AD$7,2,0),0)</f>
        <v>2</v>
      </c>
      <c r="AO20" s="253" t="s">
        <v>374</v>
      </c>
      <c r="AP20" s="255">
        <f>IFERROR(VLOOKUP(CONCATENATE(AL20,AO20),'Listas Nuevas'!$AE$6:AI10,2,0),0)</f>
        <v>2</v>
      </c>
      <c r="AQ20" s="259" t="s">
        <v>404</v>
      </c>
      <c r="AR20" s="115" t="s">
        <v>91</v>
      </c>
      <c r="AS20" s="255" t="str">
        <f>INDEX('MATRIZ DE CALIFICACIÓN'!$D$4:$H$8,MID($AQ20,1,1),MID($AR20,1,1))</f>
        <v>(2) ZONA DE RIESGO BAJA
Asumir el riesgo</v>
      </c>
      <c r="AT20" s="265"/>
      <c r="AU20" s="252"/>
      <c r="AV20" s="252"/>
      <c r="AW20" s="252"/>
      <c r="AX20" s="192"/>
      <c r="AY20" s="192"/>
      <c r="AZ20" s="252"/>
    </row>
    <row r="21" spans="1:52" s="116" customFormat="1" ht="128.25" x14ac:dyDescent="0.25">
      <c r="A21" s="293" t="s">
        <v>93</v>
      </c>
      <c r="B21" s="292" t="s">
        <v>619</v>
      </c>
      <c r="C21" s="292" t="s">
        <v>100</v>
      </c>
      <c r="D21" s="113" t="s">
        <v>88</v>
      </c>
      <c r="E21" s="251" t="s">
        <v>96</v>
      </c>
      <c r="F21" s="251" t="s">
        <v>132</v>
      </c>
      <c r="G21" s="302" t="s">
        <v>657</v>
      </c>
      <c r="H21" s="326" t="s">
        <v>658</v>
      </c>
      <c r="I21" s="323" t="s">
        <v>577</v>
      </c>
      <c r="J21" s="322" t="s">
        <v>581</v>
      </c>
      <c r="K21" s="322" t="s">
        <v>688</v>
      </c>
      <c r="L21" s="115" t="s">
        <v>403</v>
      </c>
      <c r="M21" s="114">
        <f>VLOOKUP($L21,'Listas Nuevas'!$L$2:$N$6,2,0)</f>
        <v>1</v>
      </c>
      <c r="N21" s="256" t="s">
        <v>429</v>
      </c>
      <c r="O21" s="114" t="str">
        <f>INDEX('MATRIZ DE CALIFICACIÓN'!$D$4:$H$8,MID($M21,1,1),MID($N21,1,1))</f>
        <v>(3) ZONA DE RIESGO MODERADA
Asumir o Reducir el Riesgo</v>
      </c>
      <c r="P21" s="254" t="s">
        <v>351</v>
      </c>
      <c r="Q21" s="254" t="s">
        <v>352</v>
      </c>
      <c r="R21" s="252" t="s">
        <v>681</v>
      </c>
      <c r="S21" s="252" t="s">
        <v>674</v>
      </c>
      <c r="T21" s="252" t="s">
        <v>689</v>
      </c>
      <c r="U21" s="252" t="s">
        <v>683</v>
      </c>
      <c r="V21" s="252" t="s">
        <v>684</v>
      </c>
      <c r="W21" s="252" t="s">
        <v>685</v>
      </c>
      <c r="X21" s="252" t="s">
        <v>691</v>
      </c>
      <c r="Y21" s="113" t="s">
        <v>521</v>
      </c>
      <c r="Z21" s="113" t="s">
        <v>523</v>
      </c>
      <c r="AA21" s="113" t="s">
        <v>525</v>
      </c>
      <c r="AB21" s="113" t="s">
        <v>527</v>
      </c>
      <c r="AC21" s="113" t="s">
        <v>530</v>
      </c>
      <c r="AD21" s="113" t="s">
        <v>532</v>
      </c>
      <c r="AE21" s="113" t="s">
        <v>534</v>
      </c>
      <c r="AF21" s="255">
        <f>SUM(IF($Y21='Evaluación Diseño Control'!$C$2,15)+IF($Z21='Evaluación Diseño Control'!$C$3,15)+IF($AA21='Evaluación Diseño Control'!$C$4,15)+IF($AB21='Evaluación Diseño Control'!$C$5,15,IF($AB21='Evaluación Diseño Control'!$D$5,10))+IF($AC21='Evaluación Diseño Control'!$C$6,15)+IF($AD21='Evaluación Diseño Control'!$C$7,15)+IF($AE21='Evaluación Diseño Control'!$C$8,10,IF($AE21='Evaluación Diseño Control'!$D$8,5)))</f>
        <v>100</v>
      </c>
      <c r="AG21" s="255" t="str">
        <f t="shared" si="2"/>
        <v>FUERTE</v>
      </c>
      <c r="AH21" s="254" t="s">
        <v>92</v>
      </c>
      <c r="AI21" s="255" t="str">
        <f>VLOOKUP(CONCATENATE($AG21,$AH21),'Listas Nuevas'!$X$3:$Z$11,2,0)</f>
        <v>FUERTE</v>
      </c>
      <c r="AJ21" s="255">
        <f t="shared" si="3"/>
        <v>100</v>
      </c>
      <c r="AK21" s="257" t="str">
        <f>VLOOKUP(CONCATENATE($AG21,$AH21),'Listas Nuevas'!$X$3:$Z$11,3,0)</f>
        <v>No</v>
      </c>
      <c r="AL21" s="258" t="s">
        <v>373</v>
      </c>
      <c r="AM21" s="253" t="s">
        <v>374</v>
      </c>
      <c r="AN21" s="255">
        <f>IFERROR(VLOOKUP(CONCATENATE(AL21,AM21),'Listas Nuevas'!$AC$6:$AD$7,2,0),0)</f>
        <v>1</v>
      </c>
      <c r="AO21" s="253" t="s">
        <v>374</v>
      </c>
      <c r="AP21" s="255">
        <f>IFERROR(VLOOKUP(CONCATENATE(AL21,AO21),'Listas Nuevas'!$AE$6:AI11,2,0),0)</f>
        <v>1</v>
      </c>
      <c r="AQ21" s="259" t="s">
        <v>404</v>
      </c>
      <c r="AR21" s="115" t="s">
        <v>91</v>
      </c>
      <c r="AS21" s="255" t="str">
        <f>INDEX('MATRIZ DE CALIFICACIÓN'!$D$4:$H$8,MID($AQ21,1,1),MID($AR21,1,1))</f>
        <v>(2) ZONA DE RIESGO BAJA
Asumir el riesgo</v>
      </c>
      <c r="AT21" s="265"/>
      <c r="AU21" s="252"/>
      <c r="AV21" s="252"/>
      <c r="AW21" s="252"/>
      <c r="AX21" s="192"/>
      <c r="AY21" s="192"/>
      <c r="AZ21" s="252"/>
    </row>
    <row r="22" spans="1:52" s="116" customFormat="1" ht="409.5" x14ac:dyDescent="0.25">
      <c r="A22" s="293" t="s">
        <v>93</v>
      </c>
      <c r="B22" s="292" t="s">
        <v>129</v>
      </c>
      <c r="C22" s="251" t="s">
        <v>618</v>
      </c>
      <c r="D22" s="113" t="s">
        <v>88</v>
      </c>
      <c r="E22" s="251" t="s">
        <v>89</v>
      </c>
      <c r="F22" s="251" t="s">
        <v>132</v>
      </c>
      <c r="G22" s="302" t="s">
        <v>659</v>
      </c>
      <c r="H22" s="329" t="s">
        <v>660</v>
      </c>
      <c r="I22" s="322" t="s">
        <v>628</v>
      </c>
      <c r="J22" s="322" t="s">
        <v>627</v>
      </c>
      <c r="K22" s="322" t="s">
        <v>668</v>
      </c>
      <c r="L22" s="259" t="s">
        <v>403</v>
      </c>
      <c r="M22" s="255">
        <f>VLOOKUP($L22,'Listas Nuevas'!$L$2:$N$6,2,0)</f>
        <v>1</v>
      </c>
      <c r="N22" s="256" t="s">
        <v>429</v>
      </c>
      <c r="O22" s="255" t="str">
        <f>INDEX('MATRIZ DE CALIFICACIÓN'!$D$4:$H$8,MID($M22,1,1),MID($N22,1,1))</f>
        <v>(3) ZONA DE RIESGO MODERADA
Asumir o Reducir el Riesgo</v>
      </c>
      <c r="P22" s="254" t="s">
        <v>351</v>
      </c>
      <c r="Q22" s="254" t="s">
        <v>352</v>
      </c>
      <c r="R22" s="253" t="s">
        <v>692</v>
      </c>
      <c r="S22" s="260" t="s">
        <v>693</v>
      </c>
      <c r="T22" s="253" t="s">
        <v>631</v>
      </c>
      <c r="U22" s="253" t="s">
        <v>632</v>
      </c>
      <c r="V22" s="253" t="s">
        <v>633</v>
      </c>
      <c r="W22" s="253" t="s">
        <v>634</v>
      </c>
      <c r="X22" s="253" t="s">
        <v>669</v>
      </c>
      <c r="Y22" s="113" t="s">
        <v>521</v>
      </c>
      <c r="Z22" s="113" t="s">
        <v>523</v>
      </c>
      <c r="AA22" s="113" t="s">
        <v>525</v>
      </c>
      <c r="AB22" s="113" t="s">
        <v>527</v>
      </c>
      <c r="AC22" s="113" t="s">
        <v>530</v>
      </c>
      <c r="AD22" s="113" t="s">
        <v>533</v>
      </c>
      <c r="AE22" s="113" t="s">
        <v>536</v>
      </c>
      <c r="AF22" s="255">
        <f>SUM(IF($Y22='Evaluación Diseño Control'!$C$2,15)+IF($Z22='Evaluación Diseño Control'!$C$3,15)+IF($AA22='Evaluación Diseño Control'!$C$4,15)+IF($AB22='Evaluación Diseño Control'!$C$5,15,IF($AB22='Evaluación Diseño Control'!$D$5,10))+IF($AC22='Evaluación Diseño Control'!$C$6,15)+IF($AD22='Evaluación Diseño Control'!$C$7,15)+IF($AE22='Evaluación Diseño Control'!$C$8,10,IF($AE22='Evaluación Diseño Control'!$D$8,5)))</f>
        <v>75</v>
      </c>
      <c r="AG22" s="255" t="str">
        <f t="shared" si="2"/>
        <v>DÉBIL</v>
      </c>
      <c r="AH22" s="254" t="s">
        <v>373</v>
      </c>
      <c r="AI22" s="255" t="str">
        <f>VLOOKUP(CONCATENATE($AG22,$AH22),'Listas Nuevas'!$X$3:$Z$11,2,0)</f>
        <v>DÉBIL</v>
      </c>
      <c r="AJ22" s="255">
        <f t="shared" si="3"/>
        <v>0</v>
      </c>
      <c r="AK22" s="257" t="str">
        <f>VLOOKUP(CONCATENATE($AG22,$AH22),'Listas Nuevas'!$X$3:$Z$11,3,0)</f>
        <v>Si</v>
      </c>
      <c r="AL22" s="258" t="s">
        <v>373</v>
      </c>
      <c r="AM22" s="253" t="s">
        <v>374</v>
      </c>
      <c r="AN22" s="255">
        <f>IFERROR(VLOOKUP(CONCATENATE(AL22,AM22),'Listas Nuevas'!$AC$6:$AD$7,2,0),0)</f>
        <v>1</v>
      </c>
      <c r="AO22" s="253" t="s">
        <v>374</v>
      </c>
      <c r="AP22" s="255">
        <f>IFERROR(VLOOKUP(CONCATENATE(AL22,AO22),'Listas Nuevas'!$AE$6:AI12,2,0),0)</f>
        <v>1</v>
      </c>
      <c r="AQ22" s="259" t="s">
        <v>404</v>
      </c>
      <c r="AR22" s="115" t="s">
        <v>429</v>
      </c>
      <c r="AS22" s="255" t="str">
        <f>INDEX('MATRIZ DE CALIFICACIÓN'!$D$4:$H$8,MID($AQ22,1,1),MID($AR22,1,1))</f>
        <v>(3) ZONA DE RIESGO MODERADA
Asumir o Reducir el Riesgo</v>
      </c>
      <c r="AT22" s="265" t="s">
        <v>385</v>
      </c>
      <c r="AU22" s="252" t="s">
        <v>971</v>
      </c>
      <c r="AV22" s="252" t="s">
        <v>972</v>
      </c>
      <c r="AW22" s="252" t="s">
        <v>981</v>
      </c>
      <c r="AX22" s="192" t="s">
        <v>967</v>
      </c>
      <c r="AY22" s="192" t="s">
        <v>968</v>
      </c>
      <c r="AZ22" s="252" t="s">
        <v>973</v>
      </c>
    </row>
    <row r="23" spans="1:52" s="116" customFormat="1" ht="139.5" customHeight="1" x14ac:dyDescent="0.25">
      <c r="A23" s="293" t="s">
        <v>93</v>
      </c>
      <c r="B23" s="292" t="s">
        <v>142</v>
      </c>
      <c r="C23" s="292" t="s">
        <v>94</v>
      </c>
      <c r="D23" s="113" t="s">
        <v>88</v>
      </c>
      <c r="E23" s="251" t="s">
        <v>95</v>
      </c>
      <c r="F23" s="251" t="s">
        <v>132</v>
      </c>
      <c r="G23" s="302" t="s">
        <v>659</v>
      </c>
      <c r="H23" s="329" t="s">
        <v>660</v>
      </c>
      <c r="I23" s="323" t="s">
        <v>578</v>
      </c>
      <c r="J23" s="323" t="s">
        <v>580</v>
      </c>
      <c r="K23" s="322" t="s">
        <v>687</v>
      </c>
      <c r="L23" s="115" t="s">
        <v>403</v>
      </c>
      <c r="M23" s="114">
        <f>VLOOKUP($L23,'Listas Nuevas'!$L$2:$N$6,2,0)</f>
        <v>1</v>
      </c>
      <c r="N23" s="256" t="s">
        <v>429</v>
      </c>
      <c r="O23" s="114" t="str">
        <f>INDEX('MATRIZ DE CALIFICACIÓN'!$D$4:$H$8,MID($M23,1,1),MID($N23,1,1))</f>
        <v>(3) ZONA DE RIESGO MODERADA
Asumir o Reducir el Riesgo</v>
      </c>
      <c r="P23" s="254" t="s">
        <v>351</v>
      </c>
      <c r="Q23" s="254" t="s">
        <v>352</v>
      </c>
      <c r="R23" s="252" t="s">
        <v>673</v>
      </c>
      <c r="S23" s="252" t="s">
        <v>674</v>
      </c>
      <c r="T23" s="252" t="s">
        <v>675</v>
      </c>
      <c r="U23" s="252" t="s">
        <v>676</v>
      </c>
      <c r="V23" s="252" t="s">
        <v>677</v>
      </c>
      <c r="W23" s="252" t="s">
        <v>678</v>
      </c>
      <c r="X23" s="252" t="s">
        <v>691</v>
      </c>
      <c r="Y23" s="113" t="s">
        <v>521</v>
      </c>
      <c r="Z23" s="113" t="s">
        <v>523</v>
      </c>
      <c r="AA23" s="113" t="s">
        <v>525</v>
      </c>
      <c r="AB23" s="113" t="s">
        <v>527</v>
      </c>
      <c r="AC23" s="113" t="s">
        <v>530</v>
      </c>
      <c r="AD23" s="113" t="s">
        <v>532</v>
      </c>
      <c r="AE23" s="113" t="s">
        <v>534</v>
      </c>
      <c r="AF23" s="255">
        <f>SUM(IF($Y23='Evaluación Diseño Control'!$C$2,15)+IF($Z23='Evaluación Diseño Control'!$C$3,15)+IF($AA23='Evaluación Diseño Control'!$C$4,15)+IF($AB23='Evaluación Diseño Control'!$C$5,15,IF($AB23='Evaluación Diseño Control'!$D$5,10))+IF($AC23='Evaluación Diseño Control'!$C$6,15)+IF($AD23='Evaluación Diseño Control'!$C$7,15)+IF($AE23='Evaluación Diseño Control'!$C$8,10,IF($AE23='Evaluación Diseño Control'!$D$8,5)))</f>
        <v>100</v>
      </c>
      <c r="AG23" s="255" t="str">
        <f t="shared" si="2"/>
        <v>FUERTE</v>
      </c>
      <c r="AH23" s="254" t="s">
        <v>92</v>
      </c>
      <c r="AI23" s="255" t="str">
        <f>VLOOKUP(CONCATENATE($AG23,$AH23),'Listas Nuevas'!$X$3:$Z$11,2,0)</f>
        <v>FUERTE</v>
      </c>
      <c r="AJ23" s="255">
        <f t="shared" si="3"/>
        <v>100</v>
      </c>
      <c r="AK23" s="257" t="str">
        <f>VLOOKUP(CONCATENATE($AG23,$AH23),'Listas Nuevas'!$X$3:$Z$11,3,0)</f>
        <v>No</v>
      </c>
      <c r="AL23" s="258" t="s">
        <v>92</v>
      </c>
      <c r="AM23" s="253" t="s">
        <v>374</v>
      </c>
      <c r="AN23" s="255">
        <f>IFERROR(VLOOKUP(CONCATENATE(AL23,AM23),'Listas Nuevas'!$AC$6:$AD$7,2,0),0)</f>
        <v>2</v>
      </c>
      <c r="AO23" s="253" t="s">
        <v>374</v>
      </c>
      <c r="AP23" s="255">
        <f>IFERROR(VLOOKUP(CONCATENATE(AL23,AO23),'Listas Nuevas'!$AE$6:AI13,2,0),0)</f>
        <v>2</v>
      </c>
      <c r="AQ23" s="259" t="s">
        <v>404</v>
      </c>
      <c r="AR23" s="115" t="s">
        <v>91</v>
      </c>
      <c r="AS23" s="255" t="str">
        <f>INDEX('MATRIZ DE CALIFICACIÓN'!$D$4:$H$8,MID($AQ23,1,1),MID($AR23,1,1))</f>
        <v>(2) ZONA DE RIESGO BAJA
Asumir el riesgo</v>
      </c>
      <c r="AT23" s="113"/>
      <c r="AU23" s="252"/>
      <c r="AV23" s="252"/>
      <c r="AW23" s="252"/>
      <c r="AX23" s="192"/>
      <c r="AY23" s="192"/>
      <c r="AZ23" s="252"/>
    </row>
    <row r="24" spans="1:52" s="116" customFormat="1" ht="139.5" customHeight="1" x14ac:dyDescent="0.25">
      <c r="A24" s="293" t="s">
        <v>93</v>
      </c>
      <c r="B24" s="292" t="s">
        <v>619</v>
      </c>
      <c r="C24" s="292" t="s">
        <v>100</v>
      </c>
      <c r="D24" s="113" t="s">
        <v>88</v>
      </c>
      <c r="E24" s="251" t="s">
        <v>96</v>
      </c>
      <c r="F24" s="251" t="s">
        <v>132</v>
      </c>
      <c r="G24" s="302" t="s">
        <v>659</v>
      </c>
      <c r="H24" s="329" t="s">
        <v>660</v>
      </c>
      <c r="I24" s="323" t="s">
        <v>577</v>
      </c>
      <c r="J24" s="322" t="s">
        <v>581</v>
      </c>
      <c r="K24" s="322" t="s">
        <v>688</v>
      </c>
      <c r="L24" s="115" t="s">
        <v>403</v>
      </c>
      <c r="M24" s="114">
        <f>VLOOKUP($L24,'Listas Nuevas'!$L$2:$N$6,2,0)</f>
        <v>1</v>
      </c>
      <c r="N24" s="256" t="s">
        <v>429</v>
      </c>
      <c r="O24" s="114" t="str">
        <f>INDEX('MATRIZ DE CALIFICACIÓN'!$D$4:$H$8,MID($M24,1,1),MID($N24,1,1))</f>
        <v>(3) ZONA DE RIESGO MODERADA
Asumir o Reducir el Riesgo</v>
      </c>
      <c r="P24" s="254" t="s">
        <v>351</v>
      </c>
      <c r="Q24" s="254" t="s">
        <v>352</v>
      </c>
      <c r="R24" s="252" t="s">
        <v>681</v>
      </c>
      <c r="S24" s="252" t="s">
        <v>674</v>
      </c>
      <c r="T24" s="252" t="s">
        <v>689</v>
      </c>
      <c r="U24" s="252" t="s">
        <v>683</v>
      </c>
      <c r="V24" s="252" t="s">
        <v>684</v>
      </c>
      <c r="W24" s="252" t="s">
        <v>685</v>
      </c>
      <c r="X24" s="252" t="s">
        <v>691</v>
      </c>
      <c r="Y24" s="113" t="s">
        <v>521</v>
      </c>
      <c r="Z24" s="113" t="s">
        <v>523</v>
      </c>
      <c r="AA24" s="113" t="s">
        <v>525</v>
      </c>
      <c r="AB24" s="113" t="s">
        <v>527</v>
      </c>
      <c r="AC24" s="113" t="s">
        <v>530</v>
      </c>
      <c r="AD24" s="113" t="s">
        <v>532</v>
      </c>
      <c r="AE24" s="113" t="s">
        <v>534</v>
      </c>
      <c r="AF24" s="255">
        <f>SUM(IF($Y24='Evaluación Diseño Control'!$C$2,15)+IF($Z24='Evaluación Diseño Control'!$C$3,15)+IF($AA24='Evaluación Diseño Control'!$C$4,15)+IF($AB24='Evaluación Diseño Control'!$C$5,15,IF($AB24='Evaluación Diseño Control'!$D$5,10))+IF($AC24='Evaluación Diseño Control'!$C$6,15)+IF($AD24='Evaluación Diseño Control'!$C$7,15)+IF($AE24='Evaluación Diseño Control'!$C$8,10,IF($AE24='Evaluación Diseño Control'!$D$8,5)))</f>
        <v>100</v>
      </c>
      <c r="AG24" s="255" t="str">
        <f t="shared" si="2"/>
        <v>FUERTE</v>
      </c>
      <c r="AH24" s="254" t="s">
        <v>373</v>
      </c>
      <c r="AI24" s="255" t="str">
        <f>VLOOKUP(CONCATENATE($AG24,$AH24),'Listas Nuevas'!$X$3:$Z$11,2,0)</f>
        <v>MODERADO</v>
      </c>
      <c r="AJ24" s="255">
        <f t="shared" si="3"/>
        <v>50</v>
      </c>
      <c r="AK24" s="257" t="str">
        <f>VLOOKUP(CONCATENATE($AG24,$AH24),'Listas Nuevas'!$X$3:$Z$11,3,0)</f>
        <v>Si</v>
      </c>
      <c r="AL24" s="258" t="s">
        <v>373</v>
      </c>
      <c r="AM24" s="253" t="s">
        <v>374</v>
      </c>
      <c r="AN24" s="255">
        <f>IFERROR(VLOOKUP(CONCATENATE(AL24,AM24),'Listas Nuevas'!$AC$6:$AD$7,2,0),0)</f>
        <v>1</v>
      </c>
      <c r="AO24" s="253" t="s">
        <v>374</v>
      </c>
      <c r="AP24" s="255">
        <f>IFERROR(VLOOKUP(CONCATENATE(AL24,AO24),'Listas Nuevas'!$AE$6:AI14,2,0),0)</f>
        <v>1</v>
      </c>
      <c r="AQ24" s="259" t="s">
        <v>404</v>
      </c>
      <c r="AR24" s="115" t="s">
        <v>91</v>
      </c>
      <c r="AS24" s="255" t="str">
        <f>INDEX('MATRIZ DE CALIFICACIÓN'!$D$4:$H$8,MID($AQ24,1,1),MID($AR24,1,1))</f>
        <v>(2) ZONA DE RIESGO BAJA
Asumir el riesgo</v>
      </c>
      <c r="AT24" s="265" t="s">
        <v>396</v>
      </c>
      <c r="AU24" s="252" t="s">
        <v>974</v>
      </c>
      <c r="AV24" s="252" t="s">
        <v>975</v>
      </c>
      <c r="AW24" s="266" t="s">
        <v>979</v>
      </c>
      <c r="AX24" s="192" t="s">
        <v>967</v>
      </c>
      <c r="AY24" s="192" t="s">
        <v>968</v>
      </c>
      <c r="AZ24" s="252" t="s">
        <v>976</v>
      </c>
    </row>
    <row r="25" spans="1:52" s="116" customFormat="1" ht="409.5" x14ac:dyDescent="0.25">
      <c r="A25" s="293" t="s">
        <v>93</v>
      </c>
      <c r="B25" s="292" t="s">
        <v>129</v>
      </c>
      <c r="C25" s="251" t="s">
        <v>618</v>
      </c>
      <c r="D25" s="117" t="s">
        <v>88</v>
      </c>
      <c r="E25" s="251" t="s">
        <v>89</v>
      </c>
      <c r="F25" s="251" t="s">
        <v>132</v>
      </c>
      <c r="G25" s="302" t="s">
        <v>661</v>
      </c>
      <c r="H25" s="329" t="s">
        <v>660</v>
      </c>
      <c r="I25" s="322" t="s">
        <v>628</v>
      </c>
      <c r="J25" s="322" t="s">
        <v>627</v>
      </c>
      <c r="K25" s="322" t="s">
        <v>668</v>
      </c>
      <c r="L25" s="259" t="s">
        <v>403</v>
      </c>
      <c r="M25" s="255">
        <f>VLOOKUP($L25,'Listas Nuevas'!$L$2:$N$6,2,0)</f>
        <v>1</v>
      </c>
      <c r="N25" s="256" t="s">
        <v>429</v>
      </c>
      <c r="O25" s="255" t="str">
        <f>INDEX('MATRIZ DE CALIFICACIÓN'!$D$4:$H$8,MID($M25,1,1),MID($N25,1,1))</f>
        <v>(3) ZONA DE RIESGO MODERADA
Asumir o Reducir el Riesgo</v>
      </c>
      <c r="P25" s="254" t="s">
        <v>351</v>
      </c>
      <c r="Q25" s="254" t="s">
        <v>352</v>
      </c>
      <c r="R25" s="253" t="s">
        <v>692</v>
      </c>
      <c r="S25" s="260" t="s">
        <v>693</v>
      </c>
      <c r="T25" s="253" t="s">
        <v>631</v>
      </c>
      <c r="U25" s="253" t="s">
        <v>632</v>
      </c>
      <c r="V25" s="253" t="s">
        <v>633</v>
      </c>
      <c r="W25" s="253" t="s">
        <v>634</v>
      </c>
      <c r="X25" s="253" t="s">
        <v>669</v>
      </c>
      <c r="Y25" s="113" t="s">
        <v>521</v>
      </c>
      <c r="Z25" s="113" t="s">
        <v>523</v>
      </c>
      <c r="AA25" s="113" t="s">
        <v>525</v>
      </c>
      <c r="AB25" s="113" t="s">
        <v>527</v>
      </c>
      <c r="AC25" s="113" t="s">
        <v>530</v>
      </c>
      <c r="AD25" s="113" t="s">
        <v>533</v>
      </c>
      <c r="AE25" s="113" t="s">
        <v>536</v>
      </c>
      <c r="AF25" s="255">
        <f>SUM(IF($Y25='Evaluación Diseño Control'!$C$2,15)+IF($Z25='Evaluación Diseño Control'!$C$3,15)+IF($AA25='Evaluación Diseño Control'!$C$4,15)+IF($AB25='Evaluación Diseño Control'!$C$5,15,IF($AB25='Evaluación Diseño Control'!$D$5,10))+IF($AC25='Evaluación Diseño Control'!$C$6,15)+IF($AD25='Evaluación Diseño Control'!$C$7,15)+IF($AE25='Evaluación Diseño Control'!$C$8,10,IF($AE25='Evaluación Diseño Control'!$D$8,5)))</f>
        <v>75</v>
      </c>
      <c r="AG25" s="255" t="str">
        <f t="shared" si="2"/>
        <v>DÉBIL</v>
      </c>
      <c r="AH25" s="254" t="s">
        <v>373</v>
      </c>
      <c r="AI25" s="255" t="str">
        <f>VLOOKUP(CONCATENATE($AG25,$AH25),'Listas Nuevas'!$X$3:$Z$11,2,0)</f>
        <v>DÉBIL</v>
      </c>
      <c r="AJ25" s="255">
        <f t="shared" si="3"/>
        <v>0</v>
      </c>
      <c r="AK25" s="257" t="str">
        <f>VLOOKUP(CONCATENATE($AG25,$AH25),'Listas Nuevas'!$X$3:$Z$11,3,0)</f>
        <v>Si</v>
      </c>
      <c r="AL25" s="258" t="s">
        <v>373</v>
      </c>
      <c r="AM25" s="253" t="s">
        <v>374</v>
      </c>
      <c r="AN25" s="255">
        <f>IFERROR(VLOOKUP(CONCATENATE(AL25,AM25),'Listas Nuevas'!$AC$6:$AD$7,2,0),0)</f>
        <v>1</v>
      </c>
      <c r="AO25" s="253" t="s">
        <v>374</v>
      </c>
      <c r="AP25" s="255">
        <f>IFERROR(VLOOKUP(CONCATENATE(AL25,AO25),'Listas Nuevas'!$AE$6:AI15,2,0),0)</f>
        <v>1</v>
      </c>
      <c r="AQ25" s="259" t="s">
        <v>404</v>
      </c>
      <c r="AR25" s="115" t="s">
        <v>429</v>
      </c>
      <c r="AS25" s="255" t="str">
        <f>INDEX('MATRIZ DE CALIFICACIÓN'!$D$4:$H$8,MID($AQ25,1,1),MID($AR25,1,1))</f>
        <v>(3) ZONA DE RIESGO MODERADA
Asumir o Reducir el Riesgo</v>
      </c>
      <c r="AT25" s="265" t="s">
        <v>385</v>
      </c>
      <c r="AU25" s="252" t="s">
        <v>971</v>
      </c>
      <c r="AV25" s="252" t="s">
        <v>972</v>
      </c>
      <c r="AW25" s="252" t="s">
        <v>981</v>
      </c>
      <c r="AX25" s="192" t="s">
        <v>967</v>
      </c>
      <c r="AY25" s="192" t="s">
        <v>968</v>
      </c>
      <c r="AZ25" s="252" t="s">
        <v>973</v>
      </c>
    </row>
    <row r="26" spans="1:52" s="116" customFormat="1" ht="139.5" customHeight="1" x14ac:dyDescent="0.25">
      <c r="A26" s="293" t="s">
        <v>93</v>
      </c>
      <c r="B26" s="292" t="s">
        <v>142</v>
      </c>
      <c r="C26" s="292" t="s">
        <v>94</v>
      </c>
      <c r="D26" s="117" t="s">
        <v>88</v>
      </c>
      <c r="E26" s="251" t="s">
        <v>95</v>
      </c>
      <c r="F26" s="251" t="s">
        <v>132</v>
      </c>
      <c r="G26" s="302" t="s">
        <v>661</v>
      </c>
      <c r="H26" s="329" t="s">
        <v>660</v>
      </c>
      <c r="I26" s="323" t="s">
        <v>578</v>
      </c>
      <c r="J26" s="323" t="s">
        <v>580</v>
      </c>
      <c r="K26" s="322" t="s">
        <v>687</v>
      </c>
      <c r="L26" s="115" t="s">
        <v>403</v>
      </c>
      <c r="M26" s="114">
        <f>VLOOKUP($L26,'Listas Nuevas'!$L$2:$N$6,2,0)</f>
        <v>1</v>
      </c>
      <c r="N26" s="256" t="s">
        <v>429</v>
      </c>
      <c r="O26" s="114" t="str">
        <f>INDEX('MATRIZ DE CALIFICACIÓN'!$D$4:$H$8,MID($M26,1,1),MID($N26,1,1))</f>
        <v>(3) ZONA DE RIESGO MODERADA
Asumir o Reducir el Riesgo</v>
      </c>
      <c r="P26" s="254" t="s">
        <v>351</v>
      </c>
      <c r="Q26" s="254" t="s">
        <v>352</v>
      </c>
      <c r="R26" s="252" t="s">
        <v>673</v>
      </c>
      <c r="S26" s="252" t="s">
        <v>674</v>
      </c>
      <c r="T26" s="252" t="s">
        <v>675</v>
      </c>
      <c r="U26" s="252" t="s">
        <v>676</v>
      </c>
      <c r="V26" s="252" t="s">
        <v>677</v>
      </c>
      <c r="W26" s="252" t="s">
        <v>678</v>
      </c>
      <c r="X26" s="252" t="s">
        <v>691</v>
      </c>
      <c r="Y26" s="113" t="s">
        <v>521</v>
      </c>
      <c r="Z26" s="113" t="s">
        <v>523</v>
      </c>
      <c r="AA26" s="113" t="s">
        <v>525</v>
      </c>
      <c r="AB26" s="113" t="s">
        <v>527</v>
      </c>
      <c r="AC26" s="113" t="s">
        <v>530</v>
      </c>
      <c r="AD26" s="113" t="s">
        <v>532</v>
      </c>
      <c r="AE26" s="113" t="s">
        <v>534</v>
      </c>
      <c r="AF26" s="255">
        <f>SUM(IF($Y26='Evaluación Diseño Control'!$C$2,15)+IF($Z26='Evaluación Diseño Control'!$C$3,15)+IF($AA26='Evaluación Diseño Control'!$C$4,15)+IF($AB26='Evaluación Diseño Control'!$C$5,15,IF($AB26='Evaluación Diseño Control'!$D$5,10))+IF($AC26='Evaluación Diseño Control'!$C$6,15)+IF($AD26='Evaluación Diseño Control'!$C$7,15)+IF($AE26='Evaluación Diseño Control'!$C$8,10,IF($AE26='Evaluación Diseño Control'!$D$8,5)))</f>
        <v>100</v>
      </c>
      <c r="AG26" s="255" t="str">
        <f t="shared" si="2"/>
        <v>FUERTE</v>
      </c>
      <c r="AH26" s="254" t="s">
        <v>92</v>
      </c>
      <c r="AI26" s="255" t="str">
        <f>VLOOKUP(CONCATENATE($AG26,$AH26),'Listas Nuevas'!$X$3:$Z$11,2,0)</f>
        <v>FUERTE</v>
      </c>
      <c r="AJ26" s="255">
        <f t="shared" si="3"/>
        <v>100</v>
      </c>
      <c r="AK26" s="257" t="str">
        <f>VLOOKUP(CONCATENATE($AG26,$AH26),'Listas Nuevas'!$X$3:$Z$11,3,0)</f>
        <v>No</v>
      </c>
      <c r="AL26" s="258" t="s">
        <v>92</v>
      </c>
      <c r="AM26" s="253" t="s">
        <v>374</v>
      </c>
      <c r="AN26" s="255">
        <f>IFERROR(VLOOKUP(CONCATENATE(AL26,AM26),'Listas Nuevas'!$AC$6:$AD$7,2,0),0)</f>
        <v>2</v>
      </c>
      <c r="AO26" s="253" t="s">
        <v>374</v>
      </c>
      <c r="AP26" s="255">
        <f>IFERROR(VLOOKUP(CONCATENATE(AL26,AO26),'Listas Nuevas'!$AE$6:AI16,2,0),0)</f>
        <v>2</v>
      </c>
      <c r="AQ26" s="259" t="s">
        <v>404</v>
      </c>
      <c r="AR26" s="115" t="s">
        <v>91</v>
      </c>
      <c r="AS26" s="255" t="str">
        <f>INDEX('MATRIZ DE CALIFICACIÓN'!$D$4:$H$8,MID($AQ26,1,1),MID($AR26,1,1))</f>
        <v>(2) ZONA DE RIESGO BAJA
Asumir el riesgo</v>
      </c>
      <c r="AT26" s="113"/>
      <c r="AU26" s="252"/>
      <c r="AV26" s="252"/>
      <c r="AW26" s="252"/>
      <c r="AX26" s="192"/>
      <c r="AY26" s="192"/>
      <c r="AZ26" s="252"/>
    </row>
    <row r="27" spans="1:52" s="116" customFormat="1" ht="139.5" customHeight="1" x14ac:dyDescent="0.25">
      <c r="A27" s="293" t="s">
        <v>93</v>
      </c>
      <c r="B27" s="292" t="s">
        <v>619</v>
      </c>
      <c r="C27" s="292" t="s">
        <v>100</v>
      </c>
      <c r="D27" s="117" t="s">
        <v>88</v>
      </c>
      <c r="E27" s="251" t="s">
        <v>96</v>
      </c>
      <c r="F27" s="251" t="s">
        <v>132</v>
      </c>
      <c r="G27" s="302" t="s">
        <v>661</v>
      </c>
      <c r="H27" s="329" t="s">
        <v>660</v>
      </c>
      <c r="I27" s="323" t="s">
        <v>577</v>
      </c>
      <c r="J27" s="322" t="s">
        <v>581</v>
      </c>
      <c r="K27" s="322" t="s">
        <v>688</v>
      </c>
      <c r="L27" s="115" t="s">
        <v>403</v>
      </c>
      <c r="M27" s="114">
        <f>VLOOKUP($L27,'Listas Nuevas'!$L$2:$N$6,2,0)</f>
        <v>1</v>
      </c>
      <c r="N27" s="256" t="s">
        <v>429</v>
      </c>
      <c r="O27" s="114" t="str">
        <f>INDEX('MATRIZ DE CALIFICACIÓN'!$D$4:$H$8,MID($M27,1,1),MID($N27,1,1))</f>
        <v>(3) ZONA DE RIESGO MODERADA
Asumir o Reducir el Riesgo</v>
      </c>
      <c r="P27" s="254" t="s">
        <v>351</v>
      </c>
      <c r="Q27" s="254" t="s">
        <v>352</v>
      </c>
      <c r="R27" s="252" t="s">
        <v>681</v>
      </c>
      <c r="S27" s="252" t="s">
        <v>674</v>
      </c>
      <c r="T27" s="252" t="s">
        <v>689</v>
      </c>
      <c r="U27" s="252" t="s">
        <v>683</v>
      </c>
      <c r="V27" s="252" t="s">
        <v>684</v>
      </c>
      <c r="W27" s="252" t="s">
        <v>685</v>
      </c>
      <c r="X27" s="252" t="s">
        <v>691</v>
      </c>
      <c r="Y27" s="113" t="s">
        <v>521</v>
      </c>
      <c r="Z27" s="113" t="s">
        <v>523</v>
      </c>
      <c r="AA27" s="113" t="s">
        <v>525</v>
      </c>
      <c r="AB27" s="113" t="s">
        <v>527</v>
      </c>
      <c r="AC27" s="113" t="s">
        <v>530</v>
      </c>
      <c r="AD27" s="113" t="s">
        <v>532</v>
      </c>
      <c r="AE27" s="113" t="s">
        <v>534</v>
      </c>
      <c r="AF27" s="255">
        <f>SUM(IF($Y27='Evaluación Diseño Control'!$C$2,15)+IF($Z27='Evaluación Diseño Control'!$C$3,15)+IF($AA27='Evaluación Diseño Control'!$C$4,15)+IF($AB27='Evaluación Diseño Control'!$C$5,15,IF($AB27='Evaluación Diseño Control'!$D$5,10))+IF($AC27='Evaluación Diseño Control'!$C$6,15)+IF($AD27='Evaluación Diseño Control'!$C$7,15)+IF($AE27='Evaluación Diseño Control'!$C$8,10,IF($AE27='Evaluación Diseño Control'!$D$8,5)))</f>
        <v>100</v>
      </c>
      <c r="AG27" s="255" t="str">
        <f t="shared" si="2"/>
        <v>FUERTE</v>
      </c>
      <c r="AH27" s="254" t="s">
        <v>373</v>
      </c>
      <c r="AI27" s="255" t="str">
        <f>VLOOKUP(CONCATENATE($AG27,$AH27),'Listas Nuevas'!$X$3:$Z$11,2,0)</f>
        <v>MODERADO</v>
      </c>
      <c r="AJ27" s="255">
        <f t="shared" si="3"/>
        <v>50</v>
      </c>
      <c r="AK27" s="257" t="str">
        <f>VLOOKUP(CONCATENATE($AG27,$AH27),'Listas Nuevas'!$X$3:$Z$11,3,0)</f>
        <v>Si</v>
      </c>
      <c r="AL27" s="258" t="s">
        <v>373</v>
      </c>
      <c r="AM27" s="253" t="s">
        <v>374</v>
      </c>
      <c r="AN27" s="255">
        <f>IFERROR(VLOOKUP(CONCATENATE(AL27,AM27),'Listas Nuevas'!$AC$6:$AD$7,2,0),0)</f>
        <v>1</v>
      </c>
      <c r="AO27" s="253" t="s">
        <v>374</v>
      </c>
      <c r="AP27" s="255">
        <f>IFERROR(VLOOKUP(CONCATENATE(AL27,AO27),'Listas Nuevas'!$AE$6:AI17,2,0),0)</f>
        <v>1</v>
      </c>
      <c r="AQ27" s="259" t="s">
        <v>404</v>
      </c>
      <c r="AR27" s="115" t="s">
        <v>91</v>
      </c>
      <c r="AS27" s="255" t="str">
        <f>INDEX('MATRIZ DE CALIFICACIÓN'!$D$4:$H$8,MID($AQ27,1,1),MID($AR27,1,1))</f>
        <v>(2) ZONA DE RIESGO BAJA
Asumir el riesgo</v>
      </c>
      <c r="AT27" s="265" t="s">
        <v>396</v>
      </c>
      <c r="AU27" s="252" t="s">
        <v>974</v>
      </c>
      <c r="AV27" s="252" t="s">
        <v>975</v>
      </c>
      <c r="AW27" s="266" t="s">
        <v>979</v>
      </c>
      <c r="AX27" s="192" t="s">
        <v>967</v>
      </c>
      <c r="AY27" s="192" t="s">
        <v>968</v>
      </c>
      <c r="AZ27" s="252" t="s">
        <v>976</v>
      </c>
    </row>
    <row r="28" spans="1:52" s="116" customFormat="1" ht="139.5" customHeight="1" x14ac:dyDescent="0.25">
      <c r="A28" s="293" t="s">
        <v>93</v>
      </c>
      <c r="B28" s="292" t="s">
        <v>129</v>
      </c>
      <c r="C28" s="251" t="s">
        <v>618</v>
      </c>
      <c r="D28" s="117" t="s">
        <v>88</v>
      </c>
      <c r="E28" s="251" t="s">
        <v>89</v>
      </c>
      <c r="F28" s="251" t="s">
        <v>132</v>
      </c>
      <c r="G28" s="302" t="s">
        <v>662</v>
      </c>
      <c r="H28" s="329" t="s">
        <v>660</v>
      </c>
      <c r="I28" s="322" t="s">
        <v>628</v>
      </c>
      <c r="J28" s="322" t="s">
        <v>627</v>
      </c>
      <c r="K28" s="322" t="s">
        <v>668</v>
      </c>
      <c r="L28" s="259" t="s">
        <v>403</v>
      </c>
      <c r="M28" s="255">
        <f>VLOOKUP($L28,'Listas Nuevas'!$L$2:$N$6,2,0)</f>
        <v>1</v>
      </c>
      <c r="N28" s="256" t="s">
        <v>429</v>
      </c>
      <c r="O28" s="255" t="str">
        <f>INDEX('MATRIZ DE CALIFICACIÓN'!$D$4:$H$8,MID($M28,1,1),MID($N28,1,1))</f>
        <v>(3) ZONA DE RIESGO MODERADA
Asumir o Reducir el Riesgo</v>
      </c>
      <c r="P28" s="254" t="s">
        <v>351</v>
      </c>
      <c r="Q28" s="254" t="s">
        <v>352</v>
      </c>
      <c r="R28" s="253" t="s">
        <v>692</v>
      </c>
      <c r="S28" s="260" t="s">
        <v>693</v>
      </c>
      <c r="T28" s="253" t="s">
        <v>631</v>
      </c>
      <c r="U28" s="253" t="s">
        <v>632</v>
      </c>
      <c r="V28" s="253" t="s">
        <v>633</v>
      </c>
      <c r="W28" s="253" t="s">
        <v>634</v>
      </c>
      <c r="X28" s="253" t="s">
        <v>669</v>
      </c>
      <c r="Y28" s="113" t="s">
        <v>521</v>
      </c>
      <c r="Z28" s="113" t="s">
        <v>523</v>
      </c>
      <c r="AA28" s="113" t="s">
        <v>525</v>
      </c>
      <c r="AB28" s="113" t="s">
        <v>527</v>
      </c>
      <c r="AC28" s="113" t="s">
        <v>530</v>
      </c>
      <c r="AD28" s="113" t="s">
        <v>533</v>
      </c>
      <c r="AE28" s="113" t="s">
        <v>536</v>
      </c>
      <c r="AF28" s="255">
        <f>SUM(IF($Y28='Evaluación Diseño Control'!$C$2,15)+IF($Z28='Evaluación Diseño Control'!$C$3,15)+IF($AA28='Evaluación Diseño Control'!$C$4,15)+IF($AB28='Evaluación Diseño Control'!$C$5,15,IF($AB28='Evaluación Diseño Control'!$D$5,10))+IF($AC28='Evaluación Diseño Control'!$C$6,15)+IF($AD28='Evaluación Diseño Control'!$C$7,15)+IF($AE28='Evaluación Diseño Control'!$C$8,10,IF($AE28='Evaluación Diseño Control'!$D$8,5)))</f>
        <v>75</v>
      </c>
      <c r="AG28" s="255" t="str">
        <f t="shared" si="2"/>
        <v>DÉBIL</v>
      </c>
      <c r="AH28" s="254" t="s">
        <v>373</v>
      </c>
      <c r="AI28" s="255" t="str">
        <f>VLOOKUP(CONCATENATE($AG28,$AH28),'Listas Nuevas'!$X$3:$Z$11,2,0)</f>
        <v>DÉBIL</v>
      </c>
      <c r="AJ28" s="255">
        <f t="shared" si="3"/>
        <v>0</v>
      </c>
      <c r="AK28" s="257" t="str">
        <f>VLOOKUP(CONCATENATE($AG28,$AH28),'Listas Nuevas'!$X$3:$Z$11,3,0)</f>
        <v>Si</v>
      </c>
      <c r="AL28" s="258" t="s">
        <v>373</v>
      </c>
      <c r="AM28" s="253" t="s">
        <v>374</v>
      </c>
      <c r="AN28" s="255">
        <f>IFERROR(VLOOKUP(CONCATENATE(AL28,AM28),'Listas Nuevas'!$AC$6:$AD$7,2,0),0)</f>
        <v>1</v>
      </c>
      <c r="AO28" s="253" t="s">
        <v>374</v>
      </c>
      <c r="AP28" s="255">
        <f>IFERROR(VLOOKUP(CONCATENATE(AL28,AO28),'Listas Nuevas'!$AE$6:AI18,2,0),0)</f>
        <v>1</v>
      </c>
      <c r="AQ28" s="259" t="s">
        <v>404</v>
      </c>
      <c r="AR28" s="115" t="s">
        <v>429</v>
      </c>
      <c r="AS28" s="255" t="str">
        <f>INDEX('MATRIZ DE CALIFICACIÓN'!$D$4:$H$8,MID($AQ28,1,1),MID($AR28,1,1))</f>
        <v>(3) ZONA DE RIESGO MODERADA
Asumir o Reducir el Riesgo</v>
      </c>
      <c r="AT28" s="265" t="s">
        <v>385</v>
      </c>
      <c r="AU28" s="252" t="s">
        <v>971</v>
      </c>
      <c r="AV28" s="252" t="s">
        <v>972</v>
      </c>
      <c r="AW28" s="252" t="s">
        <v>990</v>
      </c>
      <c r="AX28" s="192" t="s">
        <v>967</v>
      </c>
      <c r="AY28" s="192" t="s">
        <v>968</v>
      </c>
      <c r="AZ28" s="252" t="s">
        <v>973</v>
      </c>
    </row>
    <row r="29" spans="1:52" s="116" customFormat="1" ht="139.5" customHeight="1" x14ac:dyDescent="0.25">
      <c r="A29" s="293" t="s">
        <v>93</v>
      </c>
      <c r="B29" s="292" t="s">
        <v>142</v>
      </c>
      <c r="C29" s="292" t="s">
        <v>94</v>
      </c>
      <c r="D29" s="117" t="s">
        <v>88</v>
      </c>
      <c r="E29" s="251" t="s">
        <v>95</v>
      </c>
      <c r="F29" s="251" t="s">
        <v>132</v>
      </c>
      <c r="G29" s="302" t="s">
        <v>662</v>
      </c>
      <c r="H29" s="329" t="s">
        <v>660</v>
      </c>
      <c r="I29" s="323" t="s">
        <v>578</v>
      </c>
      <c r="J29" s="323" t="s">
        <v>580</v>
      </c>
      <c r="K29" s="322" t="s">
        <v>687</v>
      </c>
      <c r="L29" s="115" t="s">
        <v>403</v>
      </c>
      <c r="M29" s="114">
        <f>VLOOKUP($L29,'Listas Nuevas'!$L$2:$N$6,2,0)</f>
        <v>1</v>
      </c>
      <c r="N29" s="256" t="s">
        <v>429</v>
      </c>
      <c r="O29" s="114" t="str">
        <f>INDEX('MATRIZ DE CALIFICACIÓN'!$D$4:$H$8,MID($M29,1,1),MID($N29,1,1))</f>
        <v>(3) ZONA DE RIESGO MODERADA
Asumir o Reducir el Riesgo</v>
      </c>
      <c r="P29" s="254" t="s">
        <v>351</v>
      </c>
      <c r="Q29" s="254" t="s">
        <v>352</v>
      </c>
      <c r="R29" s="252" t="s">
        <v>673</v>
      </c>
      <c r="S29" s="252" t="s">
        <v>674</v>
      </c>
      <c r="T29" s="252" t="s">
        <v>675</v>
      </c>
      <c r="U29" s="252" t="s">
        <v>676</v>
      </c>
      <c r="V29" s="252" t="s">
        <v>677</v>
      </c>
      <c r="W29" s="252" t="s">
        <v>678</v>
      </c>
      <c r="X29" s="252" t="s">
        <v>691</v>
      </c>
      <c r="Y29" s="113" t="s">
        <v>521</v>
      </c>
      <c r="Z29" s="113" t="s">
        <v>523</v>
      </c>
      <c r="AA29" s="113" t="s">
        <v>525</v>
      </c>
      <c r="AB29" s="113" t="s">
        <v>527</v>
      </c>
      <c r="AC29" s="113" t="s">
        <v>530</v>
      </c>
      <c r="AD29" s="113" t="s">
        <v>532</v>
      </c>
      <c r="AE29" s="113" t="s">
        <v>534</v>
      </c>
      <c r="AF29" s="255">
        <f>SUM(IF($Y29='Evaluación Diseño Control'!$C$2,15)+IF($Z29='Evaluación Diseño Control'!$C$3,15)+IF($AA29='Evaluación Diseño Control'!$C$4,15)+IF($AB29='Evaluación Diseño Control'!$C$5,15,IF($AB29='Evaluación Diseño Control'!$D$5,10))+IF($AC29='Evaluación Diseño Control'!$C$6,15)+IF($AD29='Evaluación Diseño Control'!$C$7,15)+IF($AE29='Evaluación Diseño Control'!$C$8,10,IF($AE29='Evaluación Diseño Control'!$D$8,5)))</f>
        <v>100</v>
      </c>
      <c r="AG29" s="255" t="str">
        <f t="shared" si="2"/>
        <v>FUERTE</v>
      </c>
      <c r="AH29" s="254" t="s">
        <v>92</v>
      </c>
      <c r="AI29" s="255" t="str">
        <f>VLOOKUP(CONCATENATE($AG29,$AH29),'Listas Nuevas'!$X$3:$Z$11,2,0)</f>
        <v>FUERTE</v>
      </c>
      <c r="AJ29" s="255">
        <f t="shared" si="3"/>
        <v>100</v>
      </c>
      <c r="AK29" s="257" t="str">
        <f>VLOOKUP(CONCATENATE($AG29,$AH29),'Listas Nuevas'!$X$3:$Z$11,3,0)</f>
        <v>No</v>
      </c>
      <c r="AL29" s="258" t="s">
        <v>92</v>
      </c>
      <c r="AM29" s="253" t="s">
        <v>374</v>
      </c>
      <c r="AN29" s="255">
        <f>IFERROR(VLOOKUP(CONCATENATE(AL29,AM29),'Listas Nuevas'!$AC$6:$AD$7,2,0),0)</f>
        <v>2</v>
      </c>
      <c r="AO29" s="253" t="s">
        <v>374</v>
      </c>
      <c r="AP29" s="255">
        <f>IFERROR(VLOOKUP(CONCATENATE(AL29,AO29),'Listas Nuevas'!$AE$6:AI19,2,0),0)</f>
        <v>2</v>
      </c>
      <c r="AQ29" s="259" t="s">
        <v>404</v>
      </c>
      <c r="AR29" s="115" t="s">
        <v>91</v>
      </c>
      <c r="AS29" s="255" t="str">
        <f>INDEX('MATRIZ DE CALIFICACIÓN'!$D$4:$H$8,MID($AQ29,1,1),MID($AR29,1,1))</f>
        <v>(2) ZONA DE RIESGO BAJA
Asumir el riesgo</v>
      </c>
      <c r="AT29" s="113"/>
      <c r="AU29" s="252"/>
      <c r="AV29" s="252"/>
      <c r="AW29" s="252"/>
      <c r="AX29" s="192"/>
      <c r="AY29" s="192"/>
      <c r="AZ29" s="252"/>
    </row>
    <row r="30" spans="1:52" s="116" customFormat="1" ht="139.5" customHeight="1" x14ac:dyDescent="0.25">
      <c r="A30" s="293" t="s">
        <v>93</v>
      </c>
      <c r="B30" s="292" t="s">
        <v>619</v>
      </c>
      <c r="C30" s="292" t="s">
        <v>100</v>
      </c>
      <c r="D30" s="117" t="s">
        <v>88</v>
      </c>
      <c r="E30" s="251" t="s">
        <v>96</v>
      </c>
      <c r="F30" s="251" t="s">
        <v>132</v>
      </c>
      <c r="G30" s="302" t="s">
        <v>662</v>
      </c>
      <c r="H30" s="329" t="s">
        <v>660</v>
      </c>
      <c r="I30" s="323" t="s">
        <v>577</v>
      </c>
      <c r="J30" s="322" t="s">
        <v>581</v>
      </c>
      <c r="K30" s="322" t="s">
        <v>688</v>
      </c>
      <c r="L30" s="115" t="s">
        <v>403</v>
      </c>
      <c r="M30" s="114">
        <f>VLOOKUP($L30,'Listas Nuevas'!$L$2:$N$6,2,0)</f>
        <v>1</v>
      </c>
      <c r="N30" s="256" t="s">
        <v>429</v>
      </c>
      <c r="O30" s="114" t="str">
        <f>INDEX('MATRIZ DE CALIFICACIÓN'!$D$4:$H$8,MID($M30,1,1),MID($N30,1,1))</f>
        <v>(3) ZONA DE RIESGO MODERADA
Asumir o Reducir el Riesgo</v>
      </c>
      <c r="P30" s="254" t="s">
        <v>351</v>
      </c>
      <c r="Q30" s="254" t="s">
        <v>352</v>
      </c>
      <c r="R30" s="252" t="s">
        <v>681</v>
      </c>
      <c r="S30" s="252" t="s">
        <v>674</v>
      </c>
      <c r="T30" s="252" t="s">
        <v>689</v>
      </c>
      <c r="U30" s="252" t="s">
        <v>683</v>
      </c>
      <c r="V30" s="252" t="s">
        <v>684</v>
      </c>
      <c r="W30" s="252" t="s">
        <v>685</v>
      </c>
      <c r="X30" s="252" t="s">
        <v>691</v>
      </c>
      <c r="Y30" s="113" t="s">
        <v>521</v>
      </c>
      <c r="Z30" s="113" t="s">
        <v>523</v>
      </c>
      <c r="AA30" s="113" t="s">
        <v>525</v>
      </c>
      <c r="AB30" s="113" t="s">
        <v>527</v>
      </c>
      <c r="AC30" s="113" t="s">
        <v>530</v>
      </c>
      <c r="AD30" s="113" t="s">
        <v>532</v>
      </c>
      <c r="AE30" s="113" t="s">
        <v>534</v>
      </c>
      <c r="AF30" s="255">
        <f>SUM(IF($Y30='Evaluación Diseño Control'!$C$2,15)+IF($Z30='Evaluación Diseño Control'!$C$3,15)+IF($AA30='Evaluación Diseño Control'!$C$4,15)+IF($AB30='Evaluación Diseño Control'!$C$5,15,IF($AB30='Evaluación Diseño Control'!$D$5,10))+IF($AC30='Evaluación Diseño Control'!$C$6,15)+IF($AD30='Evaluación Diseño Control'!$C$7,15)+IF($AE30='Evaluación Diseño Control'!$C$8,10,IF($AE30='Evaluación Diseño Control'!$D$8,5)))</f>
        <v>100</v>
      </c>
      <c r="AG30" s="255" t="str">
        <f t="shared" si="2"/>
        <v>FUERTE</v>
      </c>
      <c r="AH30" s="254" t="s">
        <v>373</v>
      </c>
      <c r="AI30" s="255" t="str">
        <f>VLOOKUP(CONCATENATE($AG30,$AH30),'Listas Nuevas'!$X$3:$Z$11,2,0)</f>
        <v>MODERADO</v>
      </c>
      <c r="AJ30" s="255">
        <f t="shared" si="3"/>
        <v>50</v>
      </c>
      <c r="AK30" s="257" t="str">
        <f>VLOOKUP(CONCATENATE($AG30,$AH30),'Listas Nuevas'!$X$3:$Z$11,3,0)</f>
        <v>Si</v>
      </c>
      <c r="AL30" s="258" t="s">
        <v>373</v>
      </c>
      <c r="AM30" s="253" t="s">
        <v>374</v>
      </c>
      <c r="AN30" s="255">
        <f>IFERROR(VLOOKUP(CONCATENATE(AL30,AM30),'Listas Nuevas'!$AC$6:$AD$7,2,0),0)</f>
        <v>1</v>
      </c>
      <c r="AO30" s="253" t="s">
        <v>374</v>
      </c>
      <c r="AP30" s="255">
        <f>IFERROR(VLOOKUP(CONCATENATE(AL30,AO30),'Listas Nuevas'!$AE$6:AI20,2,0),0)</f>
        <v>1</v>
      </c>
      <c r="AQ30" s="259" t="s">
        <v>404</v>
      </c>
      <c r="AR30" s="115" t="s">
        <v>91</v>
      </c>
      <c r="AS30" s="255" t="str">
        <f>INDEX('MATRIZ DE CALIFICACIÓN'!$D$4:$H$8,MID($AQ30,1,1),MID($AR30,1,1))</f>
        <v>(2) ZONA DE RIESGO BAJA
Asumir el riesgo</v>
      </c>
      <c r="AT30" s="265" t="s">
        <v>396</v>
      </c>
      <c r="AU30" s="252" t="s">
        <v>974</v>
      </c>
      <c r="AV30" s="252" t="s">
        <v>975</v>
      </c>
      <c r="AW30" s="266" t="s">
        <v>979</v>
      </c>
      <c r="AX30" s="192" t="s">
        <v>967</v>
      </c>
      <c r="AY30" s="192" t="s">
        <v>968</v>
      </c>
      <c r="AZ30" s="252" t="s">
        <v>976</v>
      </c>
    </row>
    <row r="31" spans="1:52" s="116" customFormat="1" ht="139.5" customHeight="1" x14ac:dyDescent="0.25">
      <c r="A31" s="293" t="s">
        <v>93</v>
      </c>
      <c r="B31" s="292" t="s">
        <v>129</v>
      </c>
      <c r="C31" s="251" t="s">
        <v>618</v>
      </c>
      <c r="D31" s="117" t="s">
        <v>88</v>
      </c>
      <c r="E31" s="251" t="s">
        <v>89</v>
      </c>
      <c r="F31" s="251" t="s">
        <v>132</v>
      </c>
      <c r="G31" s="302" t="s">
        <v>663</v>
      </c>
      <c r="H31" s="329" t="s">
        <v>660</v>
      </c>
      <c r="I31" s="322" t="s">
        <v>628</v>
      </c>
      <c r="J31" s="322" t="s">
        <v>627</v>
      </c>
      <c r="K31" s="322" t="s">
        <v>668</v>
      </c>
      <c r="L31" s="259" t="s">
        <v>403</v>
      </c>
      <c r="M31" s="255">
        <f>VLOOKUP($L31,'Listas Nuevas'!$L$2:$N$6,2,0)</f>
        <v>1</v>
      </c>
      <c r="N31" s="256" t="s">
        <v>429</v>
      </c>
      <c r="O31" s="255" t="str">
        <f>INDEX('MATRIZ DE CALIFICACIÓN'!$D$4:$H$8,MID($M31,1,1),MID($N31,1,1))</f>
        <v>(3) ZONA DE RIESGO MODERADA
Asumir o Reducir el Riesgo</v>
      </c>
      <c r="P31" s="254" t="s">
        <v>351</v>
      </c>
      <c r="Q31" s="254" t="s">
        <v>352</v>
      </c>
      <c r="R31" s="253" t="s">
        <v>692</v>
      </c>
      <c r="S31" s="260" t="s">
        <v>693</v>
      </c>
      <c r="T31" s="253" t="s">
        <v>631</v>
      </c>
      <c r="U31" s="253" t="s">
        <v>632</v>
      </c>
      <c r="V31" s="253" t="s">
        <v>633</v>
      </c>
      <c r="W31" s="253" t="s">
        <v>634</v>
      </c>
      <c r="X31" s="253" t="s">
        <v>669</v>
      </c>
      <c r="Y31" s="113" t="s">
        <v>521</v>
      </c>
      <c r="Z31" s="113" t="s">
        <v>523</v>
      </c>
      <c r="AA31" s="113" t="s">
        <v>525</v>
      </c>
      <c r="AB31" s="113" t="s">
        <v>527</v>
      </c>
      <c r="AC31" s="113" t="s">
        <v>530</v>
      </c>
      <c r="AD31" s="113" t="s">
        <v>533</v>
      </c>
      <c r="AE31" s="113" t="s">
        <v>536</v>
      </c>
      <c r="AF31" s="255">
        <f>SUM(IF($Y31='Evaluación Diseño Control'!$C$2,15)+IF($Z31='Evaluación Diseño Control'!$C$3,15)+IF($AA31='Evaluación Diseño Control'!$C$4,15)+IF($AB31='Evaluación Diseño Control'!$C$5,15,IF($AB31='Evaluación Diseño Control'!$D$5,10))+IF($AC31='Evaluación Diseño Control'!$C$6,15)+IF($AD31='Evaluación Diseño Control'!$C$7,15)+IF($AE31='Evaluación Diseño Control'!$C$8,10,IF($AE31='Evaluación Diseño Control'!$D$8,5)))</f>
        <v>75</v>
      </c>
      <c r="AG31" s="255" t="str">
        <f t="shared" si="2"/>
        <v>DÉBIL</v>
      </c>
      <c r="AH31" s="254" t="s">
        <v>373</v>
      </c>
      <c r="AI31" s="255" t="str">
        <f>VLOOKUP(CONCATENATE($AG31,$AH31),'Listas Nuevas'!$X$3:$Z$11,2,0)</f>
        <v>DÉBIL</v>
      </c>
      <c r="AJ31" s="255">
        <f t="shared" si="3"/>
        <v>0</v>
      </c>
      <c r="AK31" s="257" t="str">
        <f>VLOOKUP(CONCATENATE($AG31,$AH31),'Listas Nuevas'!$X$3:$Z$11,3,0)</f>
        <v>Si</v>
      </c>
      <c r="AL31" s="258" t="s">
        <v>373</v>
      </c>
      <c r="AM31" s="253" t="s">
        <v>374</v>
      </c>
      <c r="AN31" s="255">
        <f>IFERROR(VLOOKUP(CONCATENATE(AL31,AM31),'Listas Nuevas'!$AC$6:$AD$7,2,0),0)</f>
        <v>1</v>
      </c>
      <c r="AO31" s="253" t="s">
        <v>374</v>
      </c>
      <c r="AP31" s="255">
        <f>IFERROR(VLOOKUP(CONCATENATE(AL31,AO31),'Listas Nuevas'!$AE$6:AI21,2,0),0)</f>
        <v>1</v>
      </c>
      <c r="AQ31" s="259" t="s">
        <v>404</v>
      </c>
      <c r="AR31" s="115" t="s">
        <v>429</v>
      </c>
      <c r="AS31" s="255" t="str">
        <f>INDEX('MATRIZ DE CALIFICACIÓN'!$D$4:$H$8,MID($AQ31,1,1),MID($AR31,1,1))</f>
        <v>(3) ZONA DE RIESGO MODERADA
Asumir o Reducir el Riesgo</v>
      </c>
      <c r="AT31" s="265" t="s">
        <v>385</v>
      </c>
      <c r="AU31" s="252" t="s">
        <v>971</v>
      </c>
      <c r="AV31" s="252" t="s">
        <v>972</v>
      </c>
      <c r="AW31" s="252" t="s">
        <v>990</v>
      </c>
      <c r="AX31" s="192" t="s">
        <v>967</v>
      </c>
      <c r="AY31" s="192" t="s">
        <v>968</v>
      </c>
      <c r="AZ31" s="252" t="s">
        <v>973</v>
      </c>
    </row>
    <row r="32" spans="1:52" s="116" customFormat="1" ht="139.5" customHeight="1" x14ac:dyDescent="0.25">
      <c r="A32" s="293" t="s">
        <v>93</v>
      </c>
      <c r="B32" s="292" t="s">
        <v>142</v>
      </c>
      <c r="C32" s="292" t="s">
        <v>94</v>
      </c>
      <c r="D32" s="117" t="s">
        <v>88</v>
      </c>
      <c r="E32" s="251" t="s">
        <v>95</v>
      </c>
      <c r="F32" s="251" t="s">
        <v>132</v>
      </c>
      <c r="G32" s="302" t="s">
        <v>663</v>
      </c>
      <c r="H32" s="329" t="s">
        <v>660</v>
      </c>
      <c r="I32" s="323" t="s">
        <v>578</v>
      </c>
      <c r="J32" s="323" t="s">
        <v>580</v>
      </c>
      <c r="K32" s="322" t="s">
        <v>687</v>
      </c>
      <c r="L32" s="115" t="s">
        <v>403</v>
      </c>
      <c r="M32" s="114">
        <f>VLOOKUP($L32,'Listas Nuevas'!$L$2:$N$6,2,0)</f>
        <v>1</v>
      </c>
      <c r="N32" s="256" t="s">
        <v>429</v>
      </c>
      <c r="O32" s="114" t="str">
        <f>INDEX('MATRIZ DE CALIFICACIÓN'!$D$4:$H$8,MID($M32,1,1),MID($N32,1,1))</f>
        <v>(3) ZONA DE RIESGO MODERADA
Asumir o Reducir el Riesgo</v>
      </c>
      <c r="P32" s="254" t="s">
        <v>351</v>
      </c>
      <c r="Q32" s="254" t="s">
        <v>352</v>
      </c>
      <c r="R32" s="252" t="s">
        <v>673</v>
      </c>
      <c r="S32" s="252" t="s">
        <v>674</v>
      </c>
      <c r="T32" s="252" t="s">
        <v>675</v>
      </c>
      <c r="U32" s="252" t="s">
        <v>676</v>
      </c>
      <c r="V32" s="252" t="s">
        <v>677</v>
      </c>
      <c r="W32" s="252" t="s">
        <v>678</v>
      </c>
      <c r="X32" s="252" t="s">
        <v>691</v>
      </c>
      <c r="Y32" s="113" t="s">
        <v>521</v>
      </c>
      <c r="Z32" s="113" t="s">
        <v>523</v>
      </c>
      <c r="AA32" s="113" t="s">
        <v>525</v>
      </c>
      <c r="AB32" s="113" t="s">
        <v>527</v>
      </c>
      <c r="AC32" s="113" t="s">
        <v>530</v>
      </c>
      <c r="AD32" s="113" t="s">
        <v>532</v>
      </c>
      <c r="AE32" s="113" t="s">
        <v>534</v>
      </c>
      <c r="AF32" s="255">
        <f>SUM(IF($Y32='Evaluación Diseño Control'!$C$2,15)+IF($Z32='Evaluación Diseño Control'!$C$3,15)+IF($AA32='Evaluación Diseño Control'!$C$4,15)+IF($AB32='Evaluación Diseño Control'!$C$5,15,IF($AB32='Evaluación Diseño Control'!$D$5,10))+IF($AC32='Evaluación Diseño Control'!$C$6,15)+IF($AD32='Evaluación Diseño Control'!$C$7,15)+IF($AE32='Evaluación Diseño Control'!$C$8,10,IF($AE32='Evaluación Diseño Control'!$D$8,5)))</f>
        <v>100</v>
      </c>
      <c r="AG32" s="255" t="str">
        <f t="shared" si="2"/>
        <v>FUERTE</v>
      </c>
      <c r="AH32" s="254" t="s">
        <v>92</v>
      </c>
      <c r="AI32" s="255" t="str">
        <f>VLOOKUP(CONCATENATE($AG32,$AH32),'Listas Nuevas'!$X$3:$Z$11,2,0)</f>
        <v>FUERTE</v>
      </c>
      <c r="AJ32" s="255">
        <f t="shared" si="3"/>
        <v>100</v>
      </c>
      <c r="AK32" s="257" t="str">
        <f>VLOOKUP(CONCATENATE($AG32,$AH32),'Listas Nuevas'!$X$3:$Z$11,3,0)</f>
        <v>No</v>
      </c>
      <c r="AL32" s="258" t="s">
        <v>92</v>
      </c>
      <c r="AM32" s="253" t="s">
        <v>374</v>
      </c>
      <c r="AN32" s="255">
        <f>IFERROR(VLOOKUP(CONCATENATE(AL32,AM32),'Listas Nuevas'!$AC$6:$AD$7,2,0),0)</f>
        <v>2</v>
      </c>
      <c r="AO32" s="253" t="s">
        <v>374</v>
      </c>
      <c r="AP32" s="255">
        <f>IFERROR(VLOOKUP(CONCATENATE(AL32,AO32),'Listas Nuevas'!$AE$6:AI22,2,0),0)</f>
        <v>2</v>
      </c>
      <c r="AQ32" s="259" t="s">
        <v>404</v>
      </c>
      <c r="AR32" s="115" t="s">
        <v>91</v>
      </c>
      <c r="AS32" s="255" t="str">
        <f>INDEX('MATRIZ DE CALIFICACIÓN'!$D$4:$H$8,MID($AQ32,1,1),MID($AR32,1,1))</f>
        <v>(2) ZONA DE RIESGO BAJA
Asumir el riesgo</v>
      </c>
      <c r="AT32" s="113"/>
      <c r="AU32" s="252"/>
      <c r="AV32" s="252"/>
      <c r="AW32" s="252"/>
      <c r="AX32" s="192"/>
      <c r="AY32" s="192"/>
      <c r="AZ32" s="252"/>
    </row>
    <row r="33" spans="1:52" s="116" customFormat="1" ht="139.5" customHeight="1" x14ac:dyDescent="0.25">
      <c r="A33" s="293" t="s">
        <v>93</v>
      </c>
      <c r="B33" s="292" t="s">
        <v>619</v>
      </c>
      <c r="C33" s="292" t="s">
        <v>100</v>
      </c>
      <c r="D33" s="117" t="s">
        <v>88</v>
      </c>
      <c r="E33" s="251" t="s">
        <v>96</v>
      </c>
      <c r="F33" s="251" t="s">
        <v>132</v>
      </c>
      <c r="G33" s="302" t="s">
        <v>663</v>
      </c>
      <c r="H33" s="329" t="s">
        <v>660</v>
      </c>
      <c r="I33" s="323" t="s">
        <v>577</v>
      </c>
      <c r="J33" s="322" t="s">
        <v>581</v>
      </c>
      <c r="K33" s="322" t="s">
        <v>688</v>
      </c>
      <c r="L33" s="115" t="s">
        <v>403</v>
      </c>
      <c r="M33" s="114">
        <f>VLOOKUP($L33,'Listas Nuevas'!$L$2:$N$6,2,0)</f>
        <v>1</v>
      </c>
      <c r="N33" s="256" t="s">
        <v>429</v>
      </c>
      <c r="O33" s="114" t="str">
        <f>INDEX('MATRIZ DE CALIFICACIÓN'!$D$4:$H$8,MID($M33,1,1),MID($N33,1,1))</f>
        <v>(3) ZONA DE RIESGO MODERADA
Asumir o Reducir el Riesgo</v>
      </c>
      <c r="P33" s="254" t="s">
        <v>351</v>
      </c>
      <c r="Q33" s="254" t="s">
        <v>352</v>
      </c>
      <c r="R33" s="252" t="s">
        <v>681</v>
      </c>
      <c r="S33" s="252" t="s">
        <v>674</v>
      </c>
      <c r="T33" s="252" t="s">
        <v>689</v>
      </c>
      <c r="U33" s="252" t="s">
        <v>683</v>
      </c>
      <c r="V33" s="252" t="s">
        <v>684</v>
      </c>
      <c r="W33" s="252" t="s">
        <v>685</v>
      </c>
      <c r="X33" s="252" t="s">
        <v>691</v>
      </c>
      <c r="Y33" s="113" t="s">
        <v>521</v>
      </c>
      <c r="Z33" s="113" t="s">
        <v>523</v>
      </c>
      <c r="AA33" s="113" t="s">
        <v>525</v>
      </c>
      <c r="AB33" s="113" t="s">
        <v>527</v>
      </c>
      <c r="AC33" s="113" t="s">
        <v>530</v>
      </c>
      <c r="AD33" s="113" t="s">
        <v>532</v>
      </c>
      <c r="AE33" s="113" t="s">
        <v>534</v>
      </c>
      <c r="AF33" s="255">
        <f>SUM(IF($Y33='Evaluación Diseño Control'!$C$2,15)+IF($Z33='Evaluación Diseño Control'!$C$3,15)+IF($AA33='Evaluación Diseño Control'!$C$4,15)+IF($AB33='Evaluación Diseño Control'!$C$5,15,IF($AB33='Evaluación Diseño Control'!$D$5,10))+IF($AC33='Evaluación Diseño Control'!$C$6,15)+IF($AD33='Evaluación Diseño Control'!$C$7,15)+IF($AE33='Evaluación Diseño Control'!$C$8,10,IF($AE33='Evaluación Diseño Control'!$D$8,5)))</f>
        <v>100</v>
      </c>
      <c r="AG33" s="255" t="str">
        <f t="shared" si="2"/>
        <v>FUERTE</v>
      </c>
      <c r="AH33" s="254" t="s">
        <v>373</v>
      </c>
      <c r="AI33" s="255" t="str">
        <f>VLOOKUP(CONCATENATE($AG33,$AH33),'Listas Nuevas'!$X$3:$Z$11,2,0)</f>
        <v>MODERADO</v>
      </c>
      <c r="AJ33" s="255">
        <f t="shared" si="3"/>
        <v>50</v>
      </c>
      <c r="AK33" s="257" t="str">
        <f>VLOOKUP(CONCATENATE($AG33,$AH33),'Listas Nuevas'!$X$3:$Z$11,3,0)</f>
        <v>Si</v>
      </c>
      <c r="AL33" s="258" t="s">
        <v>373</v>
      </c>
      <c r="AM33" s="253" t="s">
        <v>374</v>
      </c>
      <c r="AN33" s="255">
        <f>IFERROR(VLOOKUP(CONCATENATE(AL33,AM33),'Listas Nuevas'!$AC$6:$AD$7,2,0),0)</f>
        <v>1</v>
      </c>
      <c r="AO33" s="253" t="s">
        <v>374</v>
      </c>
      <c r="AP33" s="255">
        <f>IFERROR(VLOOKUP(CONCATENATE(AL33,AO33),'Listas Nuevas'!$AE$6:AI23,2,0),0)</f>
        <v>1</v>
      </c>
      <c r="AQ33" s="259" t="s">
        <v>404</v>
      </c>
      <c r="AR33" s="115" t="s">
        <v>91</v>
      </c>
      <c r="AS33" s="255" t="str">
        <f>INDEX('MATRIZ DE CALIFICACIÓN'!$D$4:$H$8,MID($AQ33,1,1),MID($AR33,1,1))</f>
        <v>(2) ZONA DE RIESGO BAJA
Asumir el riesgo</v>
      </c>
      <c r="AT33" s="265" t="s">
        <v>396</v>
      </c>
      <c r="AU33" s="252" t="s">
        <v>974</v>
      </c>
      <c r="AV33" s="252" t="s">
        <v>975</v>
      </c>
      <c r="AW33" s="266" t="s">
        <v>979</v>
      </c>
      <c r="AX33" s="192" t="s">
        <v>967</v>
      </c>
      <c r="AY33" s="192" t="s">
        <v>968</v>
      </c>
      <c r="AZ33" s="252" t="s">
        <v>976</v>
      </c>
    </row>
    <row r="34" spans="1:52" s="116" customFormat="1" ht="139.5" customHeight="1" x14ac:dyDescent="0.25">
      <c r="A34" s="293" t="s">
        <v>93</v>
      </c>
      <c r="B34" s="292" t="s">
        <v>129</v>
      </c>
      <c r="C34" s="251" t="s">
        <v>618</v>
      </c>
      <c r="D34" s="117" t="s">
        <v>88</v>
      </c>
      <c r="E34" s="251" t="s">
        <v>89</v>
      </c>
      <c r="F34" s="251" t="s">
        <v>132</v>
      </c>
      <c r="G34" s="302" t="s">
        <v>664</v>
      </c>
      <c r="H34" s="329" t="s">
        <v>660</v>
      </c>
      <c r="I34" s="322" t="s">
        <v>628</v>
      </c>
      <c r="J34" s="322" t="s">
        <v>627</v>
      </c>
      <c r="K34" s="322" t="s">
        <v>629</v>
      </c>
      <c r="L34" s="115" t="s">
        <v>403</v>
      </c>
      <c r="M34" s="114">
        <f>VLOOKUP($L34,'Listas Nuevas'!$L$2:$N$6,2,0)</f>
        <v>1</v>
      </c>
      <c r="N34" s="250" t="s">
        <v>433</v>
      </c>
      <c r="O34" s="114" t="str">
        <f>INDEX('MATRIZ DE CALIFICACIÓN'!$D$4:$H$8,MID($M34,1,1),MID($N34,1,1))</f>
        <v>(4) ZONA DE RIESGO ALTA
Reducir, Evitar, Compartir o Transferir el Riesgo</v>
      </c>
      <c r="P34" s="113" t="s">
        <v>351</v>
      </c>
      <c r="Q34" s="113" t="s">
        <v>352</v>
      </c>
      <c r="R34" s="252" t="s">
        <v>692</v>
      </c>
      <c r="S34" s="251" t="s">
        <v>690</v>
      </c>
      <c r="T34" s="252" t="s">
        <v>631</v>
      </c>
      <c r="U34" s="252" t="s">
        <v>632</v>
      </c>
      <c r="V34" s="252" t="s">
        <v>633</v>
      </c>
      <c r="W34" s="252" t="s">
        <v>634</v>
      </c>
      <c r="X34" s="252" t="s">
        <v>636</v>
      </c>
      <c r="Y34" s="113" t="s">
        <v>521</v>
      </c>
      <c r="Z34" s="113" t="s">
        <v>524</v>
      </c>
      <c r="AA34" s="113" t="s">
        <v>525</v>
      </c>
      <c r="AB34" s="113" t="s">
        <v>527</v>
      </c>
      <c r="AC34" s="113" t="s">
        <v>530</v>
      </c>
      <c r="AD34" s="113" t="s">
        <v>533</v>
      </c>
      <c r="AE34" s="113" t="s">
        <v>535</v>
      </c>
      <c r="AF34" s="114">
        <f>SUM(IF($Y34='Evaluación Diseño Control'!$C$2,15)+IF($Z34='Evaluación Diseño Control'!$C$3,15)+IF($AA34='Evaluación Diseño Control'!$C$4,15)+IF($AB34='Evaluación Diseño Control'!$C$5,15,IF($AB34='Evaluación Diseño Control'!$D$5,10))+IF($AC34='Evaluación Diseño Control'!$C$6,15)+IF($AD34='Evaluación Diseño Control'!$C$7,15)+IF($AE34='Evaluación Diseño Control'!$C$8,10,IF($AE34='Evaluación Diseño Control'!$D$8,5)))</f>
        <v>65</v>
      </c>
      <c r="AG34" s="114" t="str">
        <f t="shared" si="2"/>
        <v>DÉBIL</v>
      </c>
      <c r="AH34" s="113" t="s">
        <v>373</v>
      </c>
      <c r="AI34" s="114" t="str">
        <f>VLOOKUP(CONCATENATE($AG34,$AH34),'Listas Nuevas'!$X$3:$Z$11,2,0)</f>
        <v>DÉBIL</v>
      </c>
      <c r="AJ34" s="114">
        <f t="shared" si="3"/>
        <v>0</v>
      </c>
      <c r="AK34" s="126" t="str">
        <f>VLOOKUP(CONCATENATE($AG34,$AH34),'Listas Nuevas'!$X$3:$Z$11,3,0)</f>
        <v>Si</v>
      </c>
      <c r="AL34" s="127" t="s">
        <v>373</v>
      </c>
      <c r="AM34" s="252" t="s">
        <v>374</v>
      </c>
      <c r="AN34" s="114">
        <f>IFERROR(VLOOKUP(CONCATENATE(AL34,AM34),'Listas Nuevas'!$AC$6:$AD$7,2,0),0)</f>
        <v>1</v>
      </c>
      <c r="AO34" s="252" t="s">
        <v>374</v>
      </c>
      <c r="AP34" s="114">
        <f>IFERROR(VLOOKUP(CONCATENATE(AL34,AO34),'Listas Nuevas'!$AE$6:AI24,2,0),0)</f>
        <v>1</v>
      </c>
      <c r="AQ34" s="259" t="s">
        <v>404</v>
      </c>
      <c r="AR34" s="115" t="s">
        <v>429</v>
      </c>
      <c r="AS34" s="114" t="str">
        <f>INDEX('MATRIZ DE CALIFICACIÓN'!$D$4:$H$8,MID($AQ34,1,1),MID($AR34,1,1))</f>
        <v>(3) ZONA DE RIESGO MODERADA
Asumir o Reducir el Riesgo</v>
      </c>
      <c r="AT34" s="113" t="s">
        <v>385</v>
      </c>
      <c r="AU34" s="252" t="s">
        <v>971</v>
      </c>
      <c r="AV34" s="252" t="s">
        <v>972</v>
      </c>
      <c r="AW34" s="252" t="s">
        <v>990</v>
      </c>
      <c r="AX34" s="192" t="s">
        <v>965</v>
      </c>
      <c r="AY34" s="192" t="s">
        <v>966</v>
      </c>
      <c r="AZ34" s="252" t="s">
        <v>973</v>
      </c>
    </row>
    <row r="35" spans="1:52" s="116" customFormat="1" ht="139.5" customHeight="1" x14ac:dyDescent="0.25">
      <c r="A35" s="293" t="s">
        <v>93</v>
      </c>
      <c r="B35" s="292" t="s">
        <v>142</v>
      </c>
      <c r="C35" s="292" t="s">
        <v>94</v>
      </c>
      <c r="D35" s="117" t="s">
        <v>88</v>
      </c>
      <c r="E35" s="251" t="s">
        <v>95</v>
      </c>
      <c r="F35" s="251" t="s">
        <v>132</v>
      </c>
      <c r="G35" s="302" t="s">
        <v>664</v>
      </c>
      <c r="H35" s="329" t="s">
        <v>660</v>
      </c>
      <c r="I35" s="322" t="s">
        <v>120</v>
      </c>
      <c r="J35" s="322" t="s">
        <v>188</v>
      </c>
      <c r="K35" s="322" t="s">
        <v>635</v>
      </c>
      <c r="L35" s="115" t="s">
        <v>403</v>
      </c>
      <c r="M35" s="114">
        <f>VLOOKUP($L35,'Listas Nuevas'!$L$2:$N$6,2,0)</f>
        <v>1</v>
      </c>
      <c r="N35" s="250" t="s">
        <v>433</v>
      </c>
      <c r="O35" s="114" t="str">
        <f>INDEX('MATRIZ DE CALIFICACIÓN'!$D$4:$H$8,MID($M35,1,1),MID($N35,1,1))</f>
        <v>(4) ZONA DE RIESGO ALTA
Reducir, Evitar, Compartir o Transferir el Riesgo</v>
      </c>
      <c r="P35" s="113" t="s">
        <v>351</v>
      </c>
      <c r="Q35" s="113" t="s">
        <v>352</v>
      </c>
      <c r="R35" s="252" t="s">
        <v>696</v>
      </c>
      <c r="S35" s="251" t="s">
        <v>674</v>
      </c>
      <c r="T35" s="252" t="s">
        <v>645</v>
      </c>
      <c r="U35" s="252" t="s">
        <v>646</v>
      </c>
      <c r="V35" s="252" t="s">
        <v>695</v>
      </c>
      <c r="W35" s="252" t="s">
        <v>697</v>
      </c>
      <c r="X35" s="252" t="s">
        <v>698</v>
      </c>
      <c r="Y35" s="113" t="s">
        <v>521</v>
      </c>
      <c r="Z35" s="113" t="s">
        <v>524</v>
      </c>
      <c r="AA35" s="113" t="s">
        <v>525</v>
      </c>
      <c r="AB35" s="113" t="s">
        <v>527</v>
      </c>
      <c r="AC35" s="113" t="s">
        <v>530</v>
      </c>
      <c r="AD35" s="113" t="s">
        <v>532</v>
      </c>
      <c r="AE35" s="113" t="s">
        <v>534</v>
      </c>
      <c r="AF35" s="114">
        <f>SUM(IF($Y35='Evaluación Diseño Control'!$C$2,15)+IF($Z35='Evaluación Diseño Control'!$C$3,15)+IF($AA35='Evaluación Diseño Control'!$C$4,15)+IF($AB35='Evaluación Diseño Control'!$C$5,15,IF($AB35='Evaluación Diseño Control'!$D$5,10))+IF($AC35='Evaluación Diseño Control'!$C$6,15)+IF($AD35='Evaluación Diseño Control'!$C$7,15)+IF($AE35='Evaluación Diseño Control'!$C$8,10,IF($AE35='Evaluación Diseño Control'!$D$8,5)))</f>
        <v>85</v>
      </c>
      <c r="AG35" s="114" t="str">
        <f t="shared" si="2"/>
        <v>DÉBIL</v>
      </c>
      <c r="AH35" s="113" t="s">
        <v>373</v>
      </c>
      <c r="AI35" s="114" t="str">
        <f>VLOOKUP(CONCATENATE($AG35,$AH35),'Listas Nuevas'!$X$3:$Z$11,2,0)</f>
        <v>DÉBIL</v>
      </c>
      <c r="AJ35" s="114">
        <f t="shared" si="3"/>
        <v>0</v>
      </c>
      <c r="AK35" s="126" t="str">
        <f>VLOOKUP(CONCATENATE($AG35,$AH35),'Listas Nuevas'!$X$3:$Z$11,3,0)</f>
        <v>Si</v>
      </c>
      <c r="AL35" s="127" t="s">
        <v>92</v>
      </c>
      <c r="AM35" s="252" t="s">
        <v>374</v>
      </c>
      <c r="AN35" s="114">
        <f>IFERROR(VLOOKUP(CONCATENATE(AL35,AM35),'Listas Nuevas'!$AC$6:$AD$7,2,0),0)</f>
        <v>2</v>
      </c>
      <c r="AO35" s="252" t="s">
        <v>374</v>
      </c>
      <c r="AP35" s="114">
        <f>IFERROR(VLOOKUP(CONCATENATE(AL35,AO35),'Listas Nuevas'!$AE$6:AI25,2,0),0)</f>
        <v>2</v>
      </c>
      <c r="AQ35" s="115" t="s">
        <v>404</v>
      </c>
      <c r="AR35" s="115" t="s">
        <v>429</v>
      </c>
      <c r="AS35" s="114" t="str">
        <f>INDEX('MATRIZ DE CALIFICACIÓN'!$D$4:$H$8,MID($AQ35,1,1),MID($AR35,1,1))</f>
        <v>(3) ZONA DE RIESGO MODERADA
Asumir o Reducir el Riesgo</v>
      </c>
      <c r="AT35" s="113" t="s">
        <v>385</v>
      </c>
      <c r="AU35" s="252" t="s">
        <v>649</v>
      </c>
      <c r="AV35" s="252" t="s">
        <v>934</v>
      </c>
      <c r="AW35" s="252" t="s">
        <v>978</v>
      </c>
      <c r="AX35" s="192" t="s">
        <v>967</v>
      </c>
      <c r="AY35" s="192" t="s">
        <v>968</v>
      </c>
      <c r="AZ35" s="252" t="s">
        <v>935</v>
      </c>
    </row>
    <row r="36" spans="1:52" s="116" customFormat="1" ht="139.5" customHeight="1" x14ac:dyDescent="0.25">
      <c r="A36" s="293" t="s">
        <v>93</v>
      </c>
      <c r="B36" s="292" t="s">
        <v>619</v>
      </c>
      <c r="C36" s="292" t="s">
        <v>100</v>
      </c>
      <c r="D36" s="117" t="s">
        <v>88</v>
      </c>
      <c r="E36" s="251" t="s">
        <v>96</v>
      </c>
      <c r="F36" s="251" t="s">
        <v>132</v>
      </c>
      <c r="G36" s="302" t="s">
        <v>664</v>
      </c>
      <c r="H36" s="329" t="s">
        <v>660</v>
      </c>
      <c r="I36" s="322" t="s">
        <v>640</v>
      </c>
      <c r="J36" s="322" t="s">
        <v>641</v>
      </c>
      <c r="K36" s="322" t="s">
        <v>637</v>
      </c>
      <c r="L36" s="115" t="s">
        <v>403</v>
      </c>
      <c r="M36" s="114">
        <f>VLOOKUP($L36,'Listas Nuevas'!$L$2:$N$6,2,0)</f>
        <v>1</v>
      </c>
      <c r="N36" s="250" t="s">
        <v>433</v>
      </c>
      <c r="O36" s="114" t="str">
        <f>INDEX('MATRIZ DE CALIFICACIÓN'!$D$4:$H$8,MID($M36,1,1),MID($N36,1,1))</f>
        <v>(4) ZONA DE RIESGO ALTA
Reducir, Evitar, Compartir o Transferir el Riesgo</v>
      </c>
      <c r="P36" s="113" t="s">
        <v>351</v>
      </c>
      <c r="Q36" s="113" t="s">
        <v>372</v>
      </c>
      <c r="R36" s="252" t="s">
        <v>694</v>
      </c>
      <c r="S36" s="252" t="s">
        <v>650</v>
      </c>
      <c r="T36" s="252" t="s">
        <v>631</v>
      </c>
      <c r="U36" s="252" t="s">
        <v>639</v>
      </c>
      <c r="V36" s="252" t="s">
        <v>702</v>
      </c>
      <c r="W36" s="251" t="s">
        <v>653</v>
      </c>
      <c r="X36" s="252" t="s">
        <v>703</v>
      </c>
      <c r="Y36" s="113" t="s">
        <v>521</v>
      </c>
      <c r="Z36" s="113" t="s">
        <v>523</v>
      </c>
      <c r="AA36" s="113" t="s">
        <v>525</v>
      </c>
      <c r="AB36" s="113" t="s">
        <v>527</v>
      </c>
      <c r="AC36" s="113" t="s">
        <v>530</v>
      </c>
      <c r="AD36" s="113" t="s">
        <v>533</v>
      </c>
      <c r="AE36" s="113" t="s">
        <v>536</v>
      </c>
      <c r="AF36" s="114">
        <f>SUM(IF($Y36='Evaluación Diseño Control'!$C$2,15)+IF($Z36='Evaluación Diseño Control'!$C$3,15)+IF($AA36='Evaluación Diseño Control'!$C$4,15)+IF($AB36='Evaluación Diseño Control'!$C$5,15,IF($AB36='Evaluación Diseño Control'!$D$5,10))+IF($AC36='Evaluación Diseño Control'!$C$6,15)+IF($AD36='Evaluación Diseño Control'!$C$7,15)+IF($AE36='Evaluación Diseño Control'!$C$8,10,IF($AE36='Evaluación Diseño Control'!$D$8,5)))</f>
        <v>75</v>
      </c>
      <c r="AG36" s="114" t="str">
        <f t="shared" si="0"/>
        <v>DÉBIL</v>
      </c>
      <c r="AH36" s="113" t="s">
        <v>373</v>
      </c>
      <c r="AI36" s="114" t="str">
        <f>VLOOKUP(CONCATENATE($AG36,$AH36),'Listas Nuevas'!$X$3:$Z$11,2,0)</f>
        <v>DÉBIL</v>
      </c>
      <c r="AJ36" s="114">
        <f t="shared" si="1"/>
        <v>0</v>
      </c>
      <c r="AK36" s="126" t="str">
        <f>VLOOKUP(CONCATENATE($AG36,$AH36),'Listas Nuevas'!$X$3:$Z$11,3,0)</f>
        <v>Si</v>
      </c>
      <c r="AL36" s="127" t="s">
        <v>373</v>
      </c>
      <c r="AM36" s="252" t="s">
        <v>374</v>
      </c>
      <c r="AN36" s="114">
        <f>IFERROR(VLOOKUP(CONCATENATE(AL36,AM36),'Listas Nuevas'!$AC$6:$AD$7,2,0),0)</f>
        <v>1</v>
      </c>
      <c r="AO36" s="252" t="s">
        <v>374</v>
      </c>
      <c r="AP36" s="114">
        <f>IFERROR(VLOOKUP(CONCATENATE(AL36,AO36),'Listas Nuevas'!$AE$6:AI29,2,0),0)</f>
        <v>1</v>
      </c>
      <c r="AQ36" s="115" t="s">
        <v>404</v>
      </c>
      <c r="AR36" s="115" t="s">
        <v>429</v>
      </c>
      <c r="AS36" s="114" t="str">
        <f>INDEX('MATRIZ DE CALIFICACIÓN'!$D$4:$H$8,MID($AQ36,1,1),MID($AR36,1,1))</f>
        <v>(3) ZONA DE RIESGO MODERADA
Asumir o Reducir el Riesgo</v>
      </c>
      <c r="AT36" s="113" t="s">
        <v>385</v>
      </c>
      <c r="AU36" s="252" t="s">
        <v>936</v>
      </c>
      <c r="AV36" s="252" t="s">
        <v>937</v>
      </c>
      <c r="AW36" s="266" t="s">
        <v>979</v>
      </c>
      <c r="AX36" s="192" t="s">
        <v>967</v>
      </c>
      <c r="AY36" s="192" t="s">
        <v>968</v>
      </c>
      <c r="AZ36" s="252" t="s">
        <v>938</v>
      </c>
    </row>
    <row r="37" spans="1:52" s="116" customFormat="1" ht="409.5" x14ac:dyDescent="0.25">
      <c r="A37" s="293" t="s">
        <v>93</v>
      </c>
      <c r="B37" s="292" t="s">
        <v>129</v>
      </c>
      <c r="C37" s="251" t="s">
        <v>618</v>
      </c>
      <c r="D37" s="117" t="s">
        <v>88</v>
      </c>
      <c r="E37" s="251" t="s">
        <v>89</v>
      </c>
      <c r="F37" s="251" t="s">
        <v>110</v>
      </c>
      <c r="G37" s="302" t="s">
        <v>665</v>
      </c>
      <c r="H37" s="329" t="s">
        <v>666</v>
      </c>
      <c r="I37" s="322" t="s">
        <v>628</v>
      </c>
      <c r="J37" s="322" t="s">
        <v>700</v>
      </c>
      <c r="K37" s="322" t="s">
        <v>701</v>
      </c>
      <c r="L37" s="115" t="s">
        <v>403</v>
      </c>
      <c r="M37" s="114">
        <f>VLOOKUP($L37,'Listas Nuevas'!$L$2:$N$6,2,0)</f>
        <v>1</v>
      </c>
      <c r="N37" s="250" t="s">
        <v>433</v>
      </c>
      <c r="O37" s="114" t="str">
        <f>INDEX('MATRIZ DE CALIFICACIÓN'!$D$4:$H$8,MID($M37,1,1),MID($N37,1,1))</f>
        <v>(4) ZONA DE RIESGO ALTA
Reducir, Evitar, Compartir o Transferir el Riesgo</v>
      </c>
      <c r="P37" s="113" t="s">
        <v>351</v>
      </c>
      <c r="Q37" s="113" t="s">
        <v>352</v>
      </c>
      <c r="R37" s="252" t="s">
        <v>692</v>
      </c>
      <c r="S37" s="252" t="s">
        <v>650</v>
      </c>
      <c r="T37" s="252" t="s">
        <v>631</v>
      </c>
      <c r="U37" s="252" t="s">
        <v>632</v>
      </c>
      <c r="V37" s="252" t="s">
        <v>704</v>
      </c>
      <c r="W37" s="252" t="s">
        <v>705</v>
      </c>
      <c r="X37" s="252" t="s">
        <v>536</v>
      </c>
      <c r="Y37" s="113" t="s">
        <v>521</v>
      </c>
      <c r="Z37" s="113" t="s">
        <v>523</v>
      </c>
      <c r="AA37" s="113" t="s">
        <v>525</v>
      </c>
      <c r="AB37" s="113" t="s">
        <v>527</v>
      </c>
      <c r="AC37" s="113" t="s">
        <v>530</v>
      </c>
      <c r="AD37" s="113" t="s">
        <v>533</v>
      </c>
      <c r="AE37" s="113" t="s">
        <v>536</v>
      </c>
      <c r="AF37" s="114">
        <f>SUM(IF($Y37='Evaluación Diseño Control'!$C$2,15)+IF($Z37='Evaluación Diseño Control'!$C$3,15)+IF($AA37='Evaluación Diseño Control'!$C$4,15)+IF($AB37='Evaluación Diseño Control'!$C$5,15,IF($AB37='Evaluación Diseño Control'!$D$5,10))+IF($AC37='Evaluación Diseño Control'!$C$6,15)+IF($AD37='Evaluación Diseño Control'!$C$7,15)+IF($AE37='Evaluación Diseño Control'!$C$8,10,IF($AE37='Evaluación Diseño Control'!$D$8,5)))</f>
        <v>75</v>
      </c>
      <c r="AG37" s="114" t="str">
        <f t="shared" si="0"/>
        <v>DÉBIL</v>
      </c>
      <c r="AH37" s="113" t="s">
        <v>373</v>
      </c>
      <c r="AI37" s="114" t="str">
        <f>VLOOKUP(CONCATENATE($AG37,$AH37),'Listas Nuevas'!$X$3:$Z$11,2,0)</f>
        <v>DÉBIL</v>
      </c>
      <c r="AJ37" s="114">
        <f t="shared" si="1"/>
        <v>0</v>
      </c>
      <c r="AK37" s="126" t="str">
        <f>VLOOKUP(CONCATENATE($AG37,$AH37),'Listas Nuevas'!$X$3:$Z$11,3,0)</f>
        <v>Si</v>
      </c>
      <c r="AL37" s="127" t="s">
        <v>373</v>
      </c>
      <c r="AM37" s="252" t="s">
        <v>374</v>
      </c>
      <c r="AN37" s="114">
        <f>IFERROR(VLOOKUP(CONCATENATE(AL37,AM37),'Listas Nuevas'!$AC$6:$AD$7,2,0),0)</f>
        <v>1</v>
      </c>
      <c r="AO37" s="252" t="s">
        <v>374</v>
      </c>
      <c r="AP37" s="114">
        <f>IFERROR(VLOOKUP(CONCATENATE(AL37,AO37),'Listas Nuevas'!$AE$6:AI30,2,0),0)</f>
        <v>1</v>
      </c>
      <c r="AQ37" s="115" t="s">
        <v>404</v>
      </c>
      <c r="AR37" s="115" t="s">
        <v>429</v>
      </c>
      <c r="AS37" s="114" t="str">
        <f>INDEX('MATRIZ DE CALIFICACIÓN'!$D$4:$H$8,MID($AQ37,1,1),MID($AR37,1,1))</f>
        <v>(3) ZONA DE RIESGO MODERADA
Asumir o Reducir el Riesgo</v>
      </c>
      <c r="AT37" s="113" t="s">
        <v>385</v>
      </c>
      <c r="AU37" s="252" t="s">
        <v>971</v>
      </c>
      <c r="AV37" s="252" t="s">
        <v>972</v>
      </c>
      <c r="AW37" s="252" t="s">
        <v>990</v>
      </c>
      <c r="AX37" s="192" t="s">
        <v>967</v>
      </c>
      <c r="AY37" s="192" t="s">
        <v>968</v>
      </c>
      <c r="AZ37" s="252" t="s">
        <v>973</v>
      </c>
    </row>
    <row r="38" spans="1:52" s="116" customFormat="1" ht="139.5" customHeight="1" x14ac:dyDescent="0.25">
      <c r="A38" s="293" t="s">
        <v>93</v>
      </c>
      <c r="B38" s="292" t="s">
        <v>114</v>
      </c>
      <c r="C38" s="294" t="s">
        <v>591</v>
      </c>
      <c r="D38" s="117" t="s">
        <v>88</v>
      </c>
      <c r="E38" s="251" t="s">
        <v>95</v>
      </c>
      <c r="F38" s="251" t="s">
        <v>110</v>
      </c>
      <c r="G38" s="302" t="s">
        <v>665</v>
      </c>
      <c r="H38" s="329" t="s">
        <v>666</v>
      </c>
      <c r="I38" s="322" t="s">
        <v>706</v>
      </c>
      <c r="J38" s="322" t="s">
        <v>707</v>
      </c>
      <c r="K38" s="322" t="s">
        <v>708</v>
      </c>
      <c r="L38" s="115" t="s">
        <v>403</v>
      </c>
      <c r="M38" s="114">
        <f>VLOOKUP($L38,'Listas Nuevas'!$L$2:$N$6,2,0)</f>
        <v>1</v>
      </c>
      <c r="N38" s="250" t="s">
        <v>429</v>
      </c>
      <c r="O38" s="114" t="str">
        <f>INDEX('MATRIZ DE CALIFICACIÓN'!$D$4:$H$8,MID($M38,1,1),MID($N38,1,1))</f>
        <v>(3) ZONA DE RIESGO MODERADA
Asumir o Reducir el Riesgo</v>
      </c>
      <c r="P38" s="113" t="s">
        <v>351</v>
      </c>
      <c r="Q38" s="113" t="s">
        <v>352</v>
      </c>
      <c r="R38" s="252" t="s">
        <v>709</v>
      </c>
      <c r="S38" s="252" t="s">
        <v>650</v>
      </c>
      <c r="T38" s="252" t="s">
        <v>710</v>
      </c>
      <c r="U38" s="252" t="s">
        <v>711</v>
      </c>
      <c r="V38" s="252" t="s">
        <v>712</v>
      </c>
      <c r="W38" s="252" t="s">
        <v>713</v>
      </c>
      <c r="X38" s="252" t="s">
        <v>679</v>
      </c>
      <c r="Y38" s="113" t="s">
        <v>521</v>
      </c>
      <c r="Z38" s="113" t="s">
        <v>523</v>
      </c>
      <c r="AA38" s="113" t="s">
        <v>525</v>
      </c>
      <c r="AB38" s="113" t="s">
        <v>527</v>
      </c>
      <c r="AC38" s="113" t="s">
        <v>530</v>
      </c>
      <c r="AD38" s="113" t="s">
        <v>533</v>
      </c>
      <c r="AE38" s="113" t="s">
        <v>536</v>
      </c>
      <c r="AF38" s="114">
        <f>SUM(IF($Y38='Evaluación Diseño Control'!$C$2,15)+IF($Z38='Evaluación Diseño Control'!$C$3,15)+IF($AA38='Evaluación Diseño Control'!$C$4,15)+IF($AB38='Evaluación Diseño Control'!$C$5,15,IF($AB38='Evaluación Diseño Control'!$D$5,10))+IF($AC38='Evaluación Diseño Control'!$C$6,15)+IF($AD38='Evaluación Diseño Control'!$C$7,15)+IF($AE38='Evaluación Diseño Control'!$C$8,10,IF($AE38='Evaluación Diseño Control'!$D$8,5)))</f>
        <v>75</v>
      </c>
      <c r="AG38" s="114" t="str">
        <f t="shared" si="0"/>
        <v>DÉBIL</v>
      </c>
      <c r="AH38" s="113" t="s">
        <v>373</v>
      </c>
      <c r="AI38" s="114" t="str">
        <f>VLOOKUP(CONCATENATE($AG38,$AH38),'Listas Nuevas'!$X$3:$Z$11,2,0)</f>
        <v>DÉBIL</v>
      </c>
      <c r="AJ38" s="114">
        <f t="shared" si="1"/>
        <v>0</v>
      </c>
      <c r="AK38" s="126" t="str">
        <f>VLOOKUP(CONCATENATE($AG38,$AH38),'Listas Nuevas'!$X$3:$Z$11,3,0)</f>
        <v>Si</v>
      </c>
      <c r="AL38" s="127" t="s">
        <v>373</v>
      </c>
      <c r="AM38" s="252" t="s">
        <v>374</v>
      </c>
      <c r="AN38" s="114">
        <f>IFERROR(VLOOKUP(CONCATENATE(AL38,AM38),'Listas Nuevas'!$AC$6:$AD$7,2,0),0)</f>
        <v>1</v>
      </c>
      <c r="AO38" s="252" t="s">
        <v>374</v>
      </c>
      <c r="AP38" s="114">
        <f>IFERROR(VLOOKUP(CONCATENATE(AL38,AO38),'Listas Nuevas'!$AE$6:AI31,2,0),0)</f>
        <v>1</v>
      </c>
      <c r="AQ38" s="115" t="s">
        <v>404</v>
      </c>
      <c r="AR38" s="115" t="s">
        <v>429</v>
      </c>
      <c r="AS38" s="114" t="str">
        <f>INDEX('MATRIZ DE CALIFICACIÓN'!$D$4:$H$8,MID($AQ38,1,1),MID($AR38,1,1))</f>
        <v>(3) ZONA DE RIESGO MODERADA
Asumir o Reducir el Riesgo</v>
      </c>
      <c r="AT38" s="113" t="s">
        <v>385</v>
      </c>
      <c r="AU38" s="252" t="s">
        <v>940</v>
      </c>
      <c r="AV38" s="252" t="s">
        <v>941</v>
      </c>
      <c r="AW38" s="252" t="s">
        <v>991</v>
      </c>
      <c r="AX38" s="192" t="s">
        <v>967</v>
      </c>
      <c r="AY38" s="192" t="s">
        <v>968</v>
      </c>
      <c r="AZ38" s="252" t="s">
        <v>942</v>
      </c>
    </row>
    <row r="39" spans="1:52" s="116" customFormat="1" ht="139.5" customHeight="1" x14ac:dyDescent="0.25">
      <c r="A39" s="293" t="s">
        <v>93</v>
      </c>
      <c r="B39" s="292" t="s">
        <v>125</v>
      </c>
      <c r="C39" s="251" t="s">
        <v>597</v>
      </c>
      <c r="D39" s="117" t="s">
        <v>88</v>
      </c>
      <c r="E39" s="251" t="s">
        <v>96</v>
      </c>
      <c r="F39" s="251" t="s">
        <v>110</v>
      </c>
      <c r="G39" s="302" t="s">
        <v>665</v>
      </c>
      <c r="H39" s="329" t="s">
        <v>666</v>
      </c>
      <c r="I39" s="322" t="s">
        <v>714</v>
      </c>
      <c r="J39" s="322" t="s">
        <v>715</v>
      </c>
      <c r="K39" s="322" t="s">
        <v>716</v>
      </c>
      <c r="L39" s="115" t="s">
        <v>403</v>
      </c>
      <c r="M39" s="114">
        <f>VLOOKUP($L39,'Listas Nuevas'!$L$2:$N$6,2,0)</f>
        <v>1</v>
      </c>
      <c r="N39" s="250" t="s">
        <v>433</v>
      </c>
      <c r="O39" s="114" t="str">
        <f>INDEX('MATRIZ DE CALIFICACIÓN'!$D$4:$H$8,MID($M39,1,1),MID($N39,1,1))</f>
        <v>(4) ZONA DE RIESGO ALTA
Reducir, Evitar, Compartir o Transferir el Riesgo</v>
      </c>
      <c r="P39" s="113" t="s">
        <v>351</v>
      </c>
      <c r="Q39" s="113" t="s">
        <v>352</v>
      </c>
      <c r="R39" s="252" t="s">
        <v>681</v>
      </c>
      <c r="S39" s="252" t="s">
        <v>674</v>
      </c>
      <c r="T39" s="252" t="s">
        <v>717</v>
      </c>
      <c r="U39" s="252" t="s">
        <v>718</v>
      </c>
      <c r="V39" s="252" t="s">
        <v>719</v>
      </c>
      <c r="W39" s="252" t="s">
        <v>720</v>
      </c>
      <c r="X39" s="252" t="s">
        <v>536</v>
      </c>
      <c r="Y39" s="113" t="s">
        <v>521</v>
      </c>
      <c r="Z39" s="113" t="s">
        <v>523</v>
      </c>
      <c r="AA39" s="113" t="s">
        <v>526</v>
      </c>
      <c r="AB39" s="113" t="s">
        <v>527</v>
      </c>
      <c r="AC39" s="113" t="s">
        <v>531</v>
      </c>
      <c r="AD39" s="113" t="s">
        <v>533</v>
      </c>
      <c r="AE39" s="113" t="s">
        <v>536</v>
      </c>
      <c r="AF39" s="114">
        <f>SUM(IF($Y39='Evaluación Diseño Control'!$C$2,15)+IF($Z39='Evaluación Diseño Control'!$C$3,15)+IF($AA39='Evaluación Diseño Control'!$C$4,15)+IF($AB39='Evaluación Diseño Control'!$C$5,15,IF($AB39='Evaluación Diseño Control'!$D$5,10))+IF($AC39='Evaluación Diseño Control'!$C$6,15)+IF($AD39='Evaluación Diseño Control'!$C$7,15)+IF($AE39='Evaluación Diseño Control'!$C$8,10,IF($AE39='Evaluación Diseño Control'!$D$8,5)))</f>
        <v>45</v>
      </c>
      <c r="AG39" s="114" t="str">
        <f t="shared" si="0"/>
        <v>DÉBIL</v>
      </c>
      <c r="AH39" s="113" t="s">
        <v>98</v>
      </c>
      <c r="AI39" s="114" t="str">
        <f>VLOOKUP(CONCATENATE($AG39,$AH39),'Listas Nuevas'!$X$3:$Z$11,2,0)</f>
        <v>DÉBIL</v>
      </c>
      <c r="AJ39" s="114">
        <f t="shared" si="1"/>
        <v>0</v>
      </c>
      <c r="AK39" s="126" t="str">
        <f>VLOOKUP(CONCATENATE($AG39,$AH39),'Listas Nuevas'!$X$3:$Z$11,3,0)</f>
        <v>Si</v>
      </c>
      <c r="AL39" s="127" t="s">
        <v>98</v>
      </c>
      <c r="AM39" s="252" t="s">
        <v>374</v>
      </c>
      <c r="AN39" s="114">
        <f>IFERROR(VLOOKUP(CONCATENATE(AL39,AM39),'Listas Nuevas'!$AC$6:$AD$7,2,0),0)</f>
        <v>0</v>
      </c>
      <c r="AO39" s="252" t="s">
        <v>374</v>
      </c>
      <c r="AP39" s="114">
        <f>IFERROR(VLOOKUP(CONCATENATE(AL39,AO39),'Listas Nuevas'!$AE$6:AI32,2,0),0)</f>
        <v>0</v>
      </c>
      <c r="AQ39" s="115" t="s">
        <v>404</v>
      </c>
      <c r="AR39" s="115" t="s">
        <v>429</v>
      </c>
      <c r="AS39" s="114" t="str">
        <f>INDEX('MATRIZ DE CALIFICACIÓN'!$D$4:$H$8,MID($AQ39,1,1),MID($AR39,1,1))</f>
        <v>(3) ZONA DE RIESGO MODERADA
Asumir o Reducir el Riesgo</v>
      </c>
      <c r="AT39" s="113" t="s">
        <v>385</v>
      </c>
      <c r="AU39" s="252" t="s">
        <v>943</v>
      </c>
      <c r="AV39" s="252" t="s">
        <v>944</v>
      </c>
      <c r="AW39" s="266" t="s">
        <v>979</v>
      </c>
      <c r="AX39" s="192" t="s">
        <v>967</v>
      </c>
      <c r="AY39" s="192" t="s">
        <v>968</v>
      </c>
      <c r="AZ39" s="252" t="s">
        <v>945</v>
      </c>
    </row>
    <row r="40" spans="1:52" s="116" customFormat="1" ht="139.5" customHeight="1" x14ac:dyDescent="0.25">
      <c r="A40" s="293" t="s">
        <v>93</v>
      </c>
      <c r="B40" s="292" t="s">
        <v>129</v>
      </c>
      <c r="C40" s="251" t="s">
        <v>618</v>
      </c>
      <c r="D40" s="117" t="s">
        <v>88</v>
      </c>
      <c r="E40" s="251" t="s">
        <v>89</v>
      </c>
      <c r="F40" s="251" t="s">
        <v>420</v>
      </c>
      <c r="G40" s="302" t="s">
        <v>939</v>
      </c>
      <c r="H40" s="329" t="s">
        <v>667</v>
      </c>
      <c r="I40" s="322" t="s">
        <v>120</v>
      </c>
      <c r="J40" s="322" t="s">
        <v>189</v>
      </c>
      <c r="K40" s="322" t="s">
        <v>721</v>
      </c>
      <c r="L40" s="115" t="s">
        <v>403</v>
      </c>
      <c r="M40" s="114">
        <f>VLOOKUP($L40,'Listas Nuevas'!$L$2:$N$6,2,0)</f>
        <v>1</v>
      </c>
      <c r="N40" s="115" t="s">
        <v>433</v>
      </c>
      <c r="O40" s="114" t="str">
        <f>INDEX('MATRIZ DE CALIFICACIÓN'!$D$4:$H$8,MID($M40,1,1),MID($N40,1,1))</f>
        <v>(4) ZONA DE RIESGO ALTA
Reducir, Evitar, Compartir o Transferir el Riesgo</v>
      </c>
      <c r="P40" s="113" t="s">
        <v>351</v>
      </c>
      <c r="Q40" s="113" t="s">
        <v>352</v>
      </c>
      <c r="R40" s="252" t="s">
        <v>724</v>
      </c>
      <c r="S40" s="252" t="s">
        <v>725</v>
      </c>
      <c r="T40" s="252" t="s">
        <v>728</v>
      </c>
      <c r="U40" s="252" t="s">
        <v>726</v>
      </c>
      <c r="V40" s="252" t="s">
        <v>727</v>
      </c>
      <c r="W40" s="252" t="s">
        <v>729</v>
      </c>
      <c r="X40" s="252" t="s">
        <v>730</v>
      </c>
      <c r="Y40" s="113" t="s">
        <v>521</v>
      </c>
      <c r="Z40" s="113" t="s">
        <v>523</v>
      </c>
      <c r="AA40" s="113" t="s">
        <v>525</v>
      </c>
      <c r="AB40" s="113" t="s">
        <v>527</v>
      </c>
      <c r="AC40" s="113" t="s">
        <v>530</v>
      </c>
      <c r="AD40" s="113" t="s">
        <v>532</v>
      </c>
      <c r="AE40" s="113" t="s">
        <v>534</v>
      </c>
      <c r="AF40" s="114">
        <f>SUM(IF($Y40='Evaluación Diseño Control'!$C$2,15)+IF($Z40='Evaluación Diseño Control'!$C$3,15)+IF($AA40='Evaluación Diseño Control'!$C$4,15)+IF($AB40='Evaluación Diseño Control'!$C$5,15,IF($AB40='Evaluación Diseño Control'!$D$5,10))+IF($AC40='Evaluación Diseño Control'!$C$6,15)+IF($AD40='Evaluación Diseño Control'!$C$7,15)+IF($AE40='Evaluación Diseño Control'!$C$8,10,IF($AE40='Evaluación Diseño Control'!$D$8,5)))</f>
        <v>100</v>
      </c>
      <c r="AG40" s="114" t="str">
        <f t="shared" si="0"/>
        <v>FUERTE</v>
      </c>
      <c r="AH40" s="113" t="s">
        <v>373</v>
      </c>
      <c r="AI40" s="114" t="str">
        <f>VLOOKUP(CONCATENATE($AG40,$AH40),'Listas Nuevas'!$X$3:$Z$11,2,0)</f>
        <v>MODERADO</v>
      </c>
      <c r="AJ40" s="114">
        <f t="shared" si="1"/>
        <v>50</v>
      </c>
      <c r="AK40" s="126" t="str">
        <f>VLOOKUP(CONCATENATE($AG40,$AH40),'Listas Nuevas'!$X$3:$Z$11,3,0)</f>
        <v>Si</v>
      </c>
      <c r="AL40" s="127" t="s">
        <v>373</v>
      </c>
      <c r="AM40" s="252" t="s">
        <v>374</v>
      </c>
      <c r="AN40" s="114">
        <f>IFERROR(VLOOKUP(CONCATENATE(AL40,AM40),'Listas Nuevas'!$AC$6:$AD$7,2,0),0)</f>
        <v>1</v>
      </c>
      <c r="AO40" s="252" t="s">
        <v>374</v>
      </c>
      <c r="AP40" s="114">
        <f>IFERROR(VLOOKUP(CONCATENATE(AL40,AO40),'Listas Nuevas'!$AE$6:AI33,2,0),0)</f>
        <v>1</v>
      </c>
      <c r="AQ40" s="115" t="s">
        <v>404</v>
      </c>
      <c r="AR40" s="115" t="s">
        <v>429</v>
      </c>
      <c r="AS40" s="114" t="str">
        <f>INDEX('MATRIZ DE CALIFICACIÓN'!$D$4:$H$8,MID($AQ40,1,1),MID($AR40,1,1))</f>
        <v>(3) ZONA DE RIESGO MODERADA
Asumir o Reducir el Riesgo</v>
      </c>
      <c r="AT40" s="113" t="s">
        <v>385</v>
      </c>
      <c r="AU40" s="252" t="s">
        <v>946</v>
      </c>
      <c r="AV40" s="252" t="s">
        <v>947</v>
      </c>
      <c r="AW40" s="252" t="s">
        <v>980</v>
      </c>
      <c r="AX40" s="192" t="s">
        <v>967</v>
      </c>
      <c r="AY40" s="192" t="s">
        <v>968</v>
      </c>
      <c r="AZ40" s="252" t="s">
        <v>948</v>
      </c>
    </row>
    <row r="41" spans="1:52" s="116" customFormat="1" ht="139.5" customHeight="1" x14ac:dyDescent="0.25">
      <c r="A41" s="293" t="s">
        <v>93</v>
      </c>
      <c r="B41" s="292" t="s">
        <v>142</v>
      </c>
      <c r="C41" s="292" t="s">
        <v>94</v>
      </c>
      <c r="D41" s="117" t="s">
        <v>88</v>
      </c>
      <c r="E41" s="251" t="s">
        <v>95</v>
      </c>
      <c r="F41" s="251" t="s">
        <v>420</v>
      </c>
      <c r="G41" s="302" t="s">
        <v>939</v>
      </c>
      <c r="H41" s="329" t="s">
        <v>667</v>
      </c>
      <c r="I41" s="322" t="s">
        <v>120</v>
      </c>
      <c r="J41" s="322" t="s">
        <v>731</v>
      </c>
      <c r="K41" s="327" t="s">
        <v>732</v>
      </c>
      <c r="L41" s="115" t="s">
        <v>403</v>
      </c>
      <c r="M41" s="114">
        <f>VLOOKUP($L41,'Listas Nuevas'!$L$2:$N$6,2,0)</f>
        <v>1</v>
      </c>
      <c r="N41" s="115" t="s">
        <v>433</v>
      </c>
      <c r="O41" s="114" t="str">
        <f>INDEX('MATRIZ DE CALIFICACIÓN'!$D$4:$H$8,MID($M41,1,1),MID($N41,1,1))</f>
        <v>(4) ZONA DE RIESGO ALTA
Reducir, Evitar, Compartir o Transferir el Riesgo</v>
      </c>
      <c r="P41" s="113" t="s">
        <v>351</v>
      </c>
      <c r="Q41" s="113" t="s">
        <v>352</v>
      </c>
      <c r="R41" s="252" t="s">
        <v>733</v>
      </c>
      <c r="S41" s="252" t="s">
        <v>734</v>
      </c>
      <c r="T41" s="252" t="s">
        <v>631</v>
      </c>
      <c r="U41" s="252" t="s">
        <v>735</v>
      </c>
      <c r="V41" s="247" t="s">
        <v>737</v>
      </c>
      <c r="W41" s="252" t="s">
        <v>736</v>
      </c>
      <c r="X41" s="252" t="s">
        <v>679</v>
      </c>
      <c r="Y41" s="113" t="s">
        <v>521</v>
      </c>
      <c r="Z41" s="113" t="s">
        <v>523</v>
      </c>
      <c r="AA41" s="113" t="s">
        <v>525</v>
      </c>
      <c r="AB41" s="113" t="s">
        <v>527</v>
      </c>
      <c r="AC41" s="113" t="s">
        <v>530</v>
      </c>
      <c r="AD41" s="113" t="s">
        <v>532</v>
      </c>
      <c r="AE41" s="113" t="s">
        <v>534</v>
      </c>
      <c r="AF41" s="114">
        <f>SUM(IF($Y41='Evaluación Diseño Control'!$C$2,15)+IF($Z41='Evaluación Diseño Control'!$C$3,15)+IF($AA41='Evaluación Diseño Control'!$C$4,15)+IF($AB41='Evaluación Diseño Control'!$C$5,15,IF($AB41='Evaluación Diseño Control'!$D$5,10))+IF($AC41='Evaluación Diseño Control'!$C$6,15)+IF($AD41='Evaluación Diseño Control'!$C$7,15)+IF($AE41='Evaluación Diseño Control'!$C$8,10,IF($AE41='Evaluación Diseño Control'!$D$8,5)))</f>
        <v>100</v>
      </c>
      <c r="AG41" s="114" t="str">
        <f t="shared" si="0"/>
        <v>FUERTE</v>
      </c>
      <c r="AH41" s="113" t="s">
        <v>373</v>
      </c>
      <c r="AI41" s="114" t="str">
        <f>VLOOKUP(CONCATENATE($AG41,$AH41),'Listas Nuevas'!$X$3:$Z$11,2,0)</f>
        <v>MODERADO</v>
      </c>
      <c r="AJ41" s="114">
        <f t="shared" si="1"/>
        <v>50</v>
      </c>
      <c r="AK41" s="126" t="str">
        <f>VLOOKUP(CONCATENATE($AG41,$AH41),'Listas Nuevas'!$X$3:$Z$11,3,0)</f>
        <v>Si</v>
      </c>
      <c r="AL41" s="127" t="s">
        <v>373</v>
      </c>
      <c r="AM41" s="252" t="s">
        <v>374</v>
      </c>
      <c r="AN41" s="114">
        <f>IFERROR(VLOOKUP(CONCATENATE(AL41,AM41),'Listas Nuevas'!$AC$6:$AD$7,2,0),0)</f>
        <v>1</v>
      </c>
      <c r="AO41" s="252" t="s">
        <v>374</v>
      </c>
      <c r="AP41" s="114">
        <f>IFERROR(VLOOKUP(CONCATENATE(AL41,AO41),'Listas Nuevas'!$AE$6:AI34,2,0),0)</f>
        <v>1</v>
      </c>
      <c r="AQ41" s="115" t="s">
        <v>404</v>
      </c>
      <c r="AR41" s="115" t="s">
        <v>429</v>
      </c>
      <c r="AS41" s="114" t="str">
        <f>INDEX('MATRIZ DE CALIFICACIÓN'!$D$4:$H$8,MID($AQ41,1,1),MID($AR41,1,1))</f>
        <v>(3) ZONA DE RIESGO MODERADA
Asumir o Reducir el Riesgo</v>
      </c>
      <c r="AT41" s="113" t="s">
        <v>385</v>
      </c>
      <c r="AU41" s="252" t="s">
        <v>946</v>
      </c>
      <c r="AV41" s="252" t="s">
        <v>947</v>
      </c>
      <c r="AW41" s="252" t="s">
        <v>980</v>
      </c>
      <c r="AX41" s="192" t="s">
        <v>967</v>
      </c>
      <c r="AY41" s="192" t="s">
        <v>968</v>
      </c>
      <c r="AZ41" s="252" t="s">
        <v>948</v>
      </c>
    </row>
    <row r="42" spans="1:52" s="116" customFormat="1" ht="139.5" customHeight="1" x14ac:dyDescent="0.25">
      <c r="A42" s="293" t="s">
        <v>93</v>
      </c>
      <c r="B42" s="296" t="s">
        <v>619</v>
      </c>
      <c r="C42" s="296" t="s">
        <v>100</v>
      </c>
      <c r="D42" s="287" t="s">
        <v>88</v>
      </c>
      <c r="E42" s="295" t="s">
        <v>96</v>
      </c>
      <c r="F42" s="295" t="s">
        <v>420</v>
      </c>
      <c r="G42" s="340" t="s">
        <v>939</v>
      </c>
      <c r="H42" s="320" t="s">
        <v>667</v>
      </c>
      <c r="I42" s="331" t="s">
        <v>183</v>
      </c>
      <c r="J42" s="322" t="s">
        <v>184</v>
      </c>
      <c r="K42" s="322" t="s">
        <v>722</v>
      </c>
      <c r="L42" s="115" t="s">
        <v>392</v>
      </c>
      <c r="M42" s="114">
        <f>VLOOKUP($L42,'Listas Nuevas'!$L$2:$N$6,2,0)</f>
        <v>2</v>
      </c>
      <c r="N42" s="115" t="s">
        <v>433</v>
      </c>
      <c r="O42" s="114" t="str">
        <f>INDEX('MATRIZ DE CALIFICACIÓN'!$D$4:$H$8,MID($M42,1,1),MID($N42,1,1))</f>
        <v>(8) ZONA DE RIESGO ALTA
Reducir, Evitar, Compartir o Transferir el Riesgo</v>
      </c>
      <c r="P42" s="113" t="s">
        <v>351</v>
      </c>
      <c r="Q42" s="113" t="s">
        <v>352</v>
      </c>
      <c r="R42" s="194" t="s">
        <v>738</v>
      </c>
      <c r="S42" s="252" t="s">
        <v>734</v>
      </c>
      <c r="T42" s="194" t="s">
        <v>728</v>
      </c>
      <c r="U42" s="194" t="s">
        <v>739</v>
      </c>
      <c r="V42" s="194" t="s">
        <v>740</v>
      </c>
      <c r="W42" s="194" t="s">
        <v>741</v>
      </c>
      <c r="X42" s="194" t="s">
        <v>742</v>
      </c>
      <c r="Y42" s="113" t="s">
        <v>521</v>
      </c>
      <c r="Z42" s="113" t="s">
        <v>523</v>
      </c>
      <c r="AA42" s="113" t="s">
        <v>525</v>
      </c>
      <c r="AB42" s="113" t="s">
        <v>527</v>
      </c>
      <c r="AC42" s="113" t="s">
        <v>530</v>
      </c>
      <c r="AD42" s="113" t="s">
        <v>532</v>
      </c>
      <c r="AE42" s="113" t="s">
        <v>534</v>
      </c>
      <c r="AF42" s="114">
        <f>SUM(IF($Y42='Evaluación Diseño Control'!$C$2,15)+IF($Z42='Evaluación Diseño Control'!$C$3,15)+IF($AA42='Evaluación Diseño Control'!$C$4,15)+IF($AB42='Evaluación Diseño Control'!$C$5,15,IF($AB42='Evaluación Diseño Control'!$D$5,10))+IF($AC42='Evaluación Diseño Control'!$C$6,15)+IF($AD42='Evaluación Diseño Control'!$C$7,15)+IF($AE42='Evaluación Diseño Control'!$C$8,10,IF($AE42='Evaluación Diseño Control'!$D$8,5)))</f>
        <v>100</v>
      </c>
      <c r="AG42" s="114" t="str">
        <f t="shared" si="0"/>
        <v>FUERTE</v>
      </c>
      <c r="AH42" s="113" t="s">
        <v>373</v>
      </c>
      <c r="AI42" s="114" t="str">
        <f>VLOOKUP(CONCATENATE($AG42,$AH42),'Listas Nuevas'!$X$3:$Z$11,2,0)</f>
        <v>MODERADO</v>
      </c>
      <c r="AJ42" s="114">
        <f t="shared" si="1"/>
        <v>50</v>
      </c>
      <c r="AK42" s="126" t="str">
        <f>VLOOKUP(CONCATENATE($AG42,$AH42),'Listas Nuevas'!$X$3:$Z$11,3,0)</f>
        <v>Si</v>
      </c>
      <c r="AL42" s="127" t="s">
        <v>373</v>
      </c>
      <c r="AM42" s="252" t="s">
        <v>374</v>
      </c>
      <c r="AN42" s="114">
        <f>IFERROR(VLOOKUP(CONCATENATE(AL42,AM42),'Listas Nuevas'!$AC$6:$AD$7,2,0),0)</f>
        <v>1</v>
      </c>
      <c r="AO42" s="252" t="s">
        <v>374</v>
      </c>
      <c r="AP42" s="114">
        <f>IFERROR(VLOOKUP(CONCATENATE(AL42,AO42),'Listas Nuevas'!$AE$6:AI35,2,0),0)</f>
        <v>1</v>
      </c>
      <c r="AQ42" s="115" t="s">
        <v>404</v>
      </c>
      <c r="AR42" s="115" t="s">
        <v>429</v>
      </c>
      <c r="AS42" s="114" t="str">
        <f>INDEX('MATRIZ DE CALIFICACIÓN'!$D$4:$H$8,MID($AQ42,1,1),MID($AR42,1,1))</f>
        <v>(3) ZONA DE RIESGO MODERADA
Asumir o Reducir el Riesgo</v>
      </c>
      <c r="AT42" s="113" t="s">
        <v>385</v>
      </c>
      <c r="AU42" s="252" t="s">
        <v>949</v>
      </c>
      <c r="AV42" s="252" t="s">
        <v>950</v>
      </c>
      <c r="AW42" s="266" t="s">
        <v>979</v>
      </c>
      <c r="AX42" s="192" t="s">
        <v>967</v>
      </c>
      <c r="AY42" s="192" t="s">
        <v>968</v>
      </c>
      <c r="AZ42" s="252" t="s">
        <v>951</v>
      </c>
    </row>
    <row r="43" spans="1:52" s="116" customFormat="1" ht="139.5" customHeight="1" x14ac:dyDescent="0.25">
      <c r="A43" s="424" t="s">
        <v>426</v>
      </c>
      <c r="B43" s="426" t="s">
        <v>129</v>
      </c>
      <c r="C43" s="427" t="s">
        <v>618</v>
      </c>
      <c r="D43" s="428" t="s">
        <v>88</v>
      </c>
      <c r="E43" s="429" t="s">
        <v>89</v>
      </c>
      <c r="F43" s="429" t="s">
        <v>90</v>
      </c>
      <c r="G43" s="352" t="s">
        <v>743</v>
      </c>
      <c r="H43" s="352" t="s">
        <v>983</v>
      </c>
      <c r="I43" s="321" t="s">
        <v>120</v>
      </c>
      <c r="J43" s="324" t="s">
        <v>744</v>
      </c>
      <c r="K43" s="322" t="s">
        <v>745</v>
      </c>
      <c r="L43" s="115" t="s">
        <v>403</v>
      </c>
      <c r="M43" s="114" t="e">
        <f>VLOOKUP($L43,'[3]Listas Nuevas'!$L$2:$N$6,2,0)</f>
        <v>#N/A</v>
      </c>
      <c r="N43" s="115" t="s">
        <v>433</v>
      </c>
      <c r="O43" s="114" t="e">
        <f>INDEX('[3]MATRIZ DE CALIFICACIÓN'!$D$4:$H$8,MID($M43,1,1),MID($N43,1,1))</f>
        <v>#N/A</v>
      </c>
      <c r="P43" s="113" t="s">
        <v>351</v>
      </c>
      <c r="Q43" s="113" t="s">
        <v>352</v>
      </c>
      <c r="R43" s="252" t="s">
        <v>746</v>
      </c>
      <c r="S43" s="252" t="s">
        <v>747</v>
      </c>
      <c r="T43" s="252" t="s">
        <v>631</v>
      </c>
      <c r="U43" s="252" t="s">
        <v>632</v>
      </c>
      <c r="V43" s="252" t="s">
        <v>633</v>
      </c>
      <c r="W43" s="252" t="s">
        <v>748</v>
      </c>
      <c r="X43" s="252" t="s">
        <v>636</v>
      </c>
      <c r="Y43" s="113" t="s">
        <v>521</v>
      </c>
      <c r="Z43" s="113" t="s">
        <v>523</v>
      </c>
      <c r="AA43" s="113" t="s">
        <v>526</v>
      </c>
      <c r="AB43" s="113" t="s">
        <v>527</v>
      </c>
      <c r="AC43" s="113" t="s">
        <v>531</v>
      </c>
      <c r="AD43" s="113" t="s">
        <v>533</v>
      </c>
      <c r="AE43" s="113" t="s">
        <v>535</v>
      </c>
      <c r="AF43" s="114" t="e">
        <f>SUM(IF($Y43='[3]Evaluación Diseño Control'!$C$2,15)+IF($Z43='[3]Evaluación Diseño Control'!$C$3,15)+IF($AA43='[3]Evaluación Diseño Control'!$C$4,15)+IF($AB43='[3]Evaluación Diseño Control'!$C$5,15,IF($AB43='[3]Evaluación Diseño Control'!$D$5,10))+IF($AC43='[3]Evaluación Diseño Control'!$C$6,15)+IF($AD43='[3]Evaluación Diseño Control'!$C$7,15)+IF($AE43='[3]Evaluación Diseño Control'!$C$8,10,IF($AE43='[3]Evaluación Diseño Control'!$D$8,5)))</f>
        <v>#REF!</v>
      </c>
      <c r="AG43" s="114" t="e">
        <f t="shared" si="0"/>
        <v>#REF!</v>
      </c>
      <c r="AH43" s="113" t="s">
        <v>373</v>
      </c>
      <c r="AI43" s="114" t="e">
        <f>VLOOKUP(CONCATENATE($AG43,$AH43),'[3]Listas Nuevas'!$X$3:$Z$11,2,0)</f>
        <v>#REF!</v>
      </c>
      <c r="AJ43" s="114" t="e">
        <f t="shared" si="1"/>
        <v>#REF!</v>
      </c>
      <c r="AK43" s="126" t="e">
        <f>VLOOKUP(CONCATENATE($AG43,$AH43),'[3]Listas Nuevas'!$X$3:$Z$11,3,0)</f>
        <v>#REF!</v>
      </c>
      <c r="AL43" s="127" t="s">
        <v>98</v>
      </c>
      <c r="AM43" s="252" t="s">
        <v>374</v>
      </c>
      <c r="AN43" s="114">
        <f>IFERROR(VLOOKUP(CONCATENATE(AL43,AM43),'[3]Listas Nuevas'!$AC$6:$AD$7,2,0),0)</f>
        <v>0</v>
      </c>
      <c r="AO43" s="252" t="s">
        <v>374</v>
      </c>
      <c r="AP43" s="114">
        <f>IFERROR(VLOOKUP(CONCATENATE(AL43,AO43),'[3]Listas Nuevas'!$AE$6:AI42,2,0),0)</f>
        <v>0</v>
      </c>
      <c r="AQ43" s="259" t="s">
        <v>404</v>
      </c>
      <c r="AR43" s="115" t="s">
        <v>429</v>
      </c>
      <c r="AS43" s="114" t="e">
        <f>INDEX('[3]MATRIZ DE CALIFICACIÓN'!$D$4:$H$8,MID($AQ43,1,1),MID($AR43,1,1))</f>
        <v>#REF!</v>
      </c>
      <c r="AT43" s="113" t="s">
        <v>385</v>
      </c>
      <c r="AU43" s="263" t="s">
        <v>749</v>
      </c>
      <c r="AV43" s="264" t="s">
        <v>750</v>
      </c>
      <c r="AW43" s="264" t="s">
        <v>982</v>
      </c>
      <c r="AX43" s="192" t="s">
        <v>965</v>
      </c>
      <c r="AY43" s="192" t="s">
        <v>966</v>
      </c>
      <c r="AZ43" s="264" t="s">
        <v>751</v>
      </c>
    </row>
    <row r="44" spans="1:52" s="116" customFormat="1" ht="139.5" customHeight="1" x14ac:dyDescent="0.25">
      <c r="A44" s="425"/>
      <c r="B44" s="426"/>
      <c r="C44" s="427"/>
      <c r="D44" s="428"/>
      <c r="E44" s="429"/>
      <c r="F44" s="429"/>
      <c r="G44" s="352" t="s">
        <v>743</v>
      </c>
      <c r="H44" s="352" t="s">
        <v>983</v>
      </c>
      <c r="I44" s="321" t="s">
        <v>120</v>
      </c>
      <c r="J44" s="324" t="s">
        <v>752</v>
      </c>
      <c r="K44" s="322" t="s">
        <v>745</v>
      </c>
      <c r="L44" s="115" t="s">
        <v>403</v>
      </c>
      <c r="M44" s="114" t="e">
        <f>VLOOKUP($L44,'[3]Listas Nuevas'!$L$2:$N$6,2,0)</f>
        <v>#N/A</v>
      </c>
      <c r="N44" s="115" t="s">
        <v>433</v>
      </c>
      <c r="O44" s="114" t="e">
        <f>INDEX('[3]MATRIZ DE CALIFICACIÓN'!$D$4:$H$8,MID($M44,1,1),MID($N44,1,1))</f>
        <v>#N/A</v>
      </c>
      <c r="P44" s="113" t="s">
        <v>351</v>
      </c>
      <c r="Q44" s="113" t="s">
        <v>352</v>
      </c>
      <c r="R44" s="252" t="s">
        <v>753</v>
      </c>
      <c r="S44" s="252" t="s">
        <v>754</v>
      </c>
      <c r="T44" s="252" t="s">
        <v>631</v>
      </c>
      <c r="U44" s="252" t="s">
        <v>755</v>
      </c>
      <c r="V44" s="252" t="s">
        <v>756</v>
      </c>
      <c r="W44" s="252" t="s">
        <v>757</v>
      </c>
      <c r="X44" s="252" t="s">
        <v>758</v>
      </c>
      <c r="Y44" s="113" t="s">
        <v>521</v>
      </c>
      <c r="Z44" s="113" t="s">
        <v>523</v>
      </c>
      <c r="AA44" s="113" t="s">
        <v>525</v>
      </c>
      <c r="AB44" s="113" t="s">
        <v>527</v>
      </c>
      <c r="AC44" s="113" t="s">
        <v>530</v>
      </c>
      <c r="AD44" s="113" t="s">
        <v>533</v>
      </c>
      <c r="AE44" s="113" t="s">
        <v>534</v>
      </c>
      <c r="AF44" s="114" t="e">
        <f>SUM(IF($Y44='[3]Evaluación Diseño Control'!$C$2,15)+IF($Z44='[3]Evaluación Diseño Control'!$C$3,15)+IF($AA44='[3]Evaluación Diseño Control'!$C$4,15)+IF($AB44='[3]Evaluación Diseño Control'!$C$5,15,IF($AB44='[3]Evaluación Diseño Control'!$D$5,10))+IF($AC44='[3]Evaluación Diseño Control'!$C$6,15)+IF($AD44='[3]Evaluación Diseño Control'!$C$7,15)+IF($AE44='[3]Evaluación Diseño Control'!$C$8,10,IF($AE44='[3]Evaluación Diseño Control'!$D$8,5)))</f>
        <v>#REF!</v>
      </c>
      <c r="AG44" s="114" t="e">
        <f t="shared" si="0"/>
        <v>#REF!</v>
      </c>
      <c r="AH44" s="113" t="s">
        <v>373</v>
      </c>
      <c r="AI44" s="114" t="e">
        <f>VLOOKUP(CONCATENATE($AG44,$AH44),'[3]Listas Nuevas'!$X$3:$Z$11,2,0)</f>
        <v>#REF!</v>
      </c>
      <c r="AJ44" s="114" t="e">
        <f t="shared" si="1"/>
        <v>#REF!</v>
      </c>
      <c r="AK44" s="126" t="e">
        <f>VLOOKUP(CONCATENATE($AG44,$AH44),'[3]Listas Nuevas'!$X$3:$Z$11,3,0)</f>
        <v>#REF!</v>
      </c>
      <c r="AL44" s="127" t="s">
        <v>373</v>
      </c>
      <c r="AM44" s="252" t="s">
        <v>374</v>
      </c>
      <c r="AN44" s="114">
        <f>IFERROR(VLOOKUP(CONCATENATE(AL44,AM44),'[3]Listas Nuevas'!$AC$6:$AD$7,2,0),0)</f>
        <v>0</v>
      </c>
      <c r="AO44" s="252" t="s">
        <v>374</v>
      </c>
      <c r="AP44" s="114">
        <f>IFERROR(VLOOKUP(CONCATENATE(AL44,AO44),'[3]Listas Nuevas'!$AE$6:AI43,2,0),0)</f>
        <v>0</v>
      </c>
      <c r="AQ44" s="115" t="s">
        <v>393</v>
      </c>
      <c r="AR44" s="115" t="s">
        <v>429</v>
      </c>
      <c r="AS44" s="114" t="e">
        <f>INDEX('[3]MATRIZ DE CALIFICACIÓN'!$D$4:$H$8,MID($AQ44,1,1),MID($AR44,1,1))</f>
        <v>#REF!</v>
      </c>
      <c r="AT44" s="113" t="s">
        <v>385</v>
      </c>
      <c r="AU44" s="263" t="s">
        <v>759</v>
      </c>
      <c r="AV44" s="264" t="s">
        <v>760</v>
      </c>
      <c r="AW44" s="264" t="s">
        <v>984</v>
      </c>
      <c r="AX44" s="192" t="s">
        <v>967</v>
      </c>
      <c r="AY44" s="192" t="s">
        <v>968</v>
      </c>
      <c r="AZ44" s="264" t="s">
        <v>761</v>
      </c>
    </row>
    <row r="45" spans="1:52" s="116" customFormat="1" ht="139.5" customHeight="1" x14ac:dyDescent="0.25">
      <c r="A45" s="293" t="s">
        <v>426</v>
      </c>
      <c r="B45" s="336" t="s">
        <v>142</v>
      </c>
      <c r="C45" s="297" t="s">
        <v>94</v>
      </c>
      <c r="D45" s="288" t="s">
        <v>88</v>
      </c>
      <c r="E45" s="311" t="s">
        <v>95</v>
      </c>
      <c r="F45" s="311" t="s">
        <v>90</v>
      </c>
      <c r="G45" s="352" t="s">
        <v>743</v>
      </c>
      <c r="H45" s="352" t="s">
        <v>983</v>
      </c>
      <c r="I45" s="321" t="s">
        <v>578</v>
      </c>
      <c r="J45" s="324" t="s">
        <v>580</v>
      </c>
      <c r="K45" s="322" t="s">
        <v>762</v>
      </c>
      <c r="L45" s="115" t="s">
        <v>403</v>
      </c>
      <c r="M45" s="114" t="e">
        <f>VLOOKUP($L45,'[3]Listas Nuevas'!$L$2:$N$6,2,0)</f>
        <v>#N/A</v>
      </c>
      <c r="N45" s="115" t="s">
        <v>433</v>
      </c>
      <c r="O45" s="114" t="e">
        <f>INDEX('[3]MATRIZ DE CALIFICACIÓN'!$D$4:$H$8,MID($M45,1,1),MID($N45,1,1))</f>
        <v>#N/A</v>
      </c>
      <c r="P45" s="113" t="s">
        <v>351</v>
      </c>
      <c r="Q45" s="113" t="s">
        <v>352</v>
      </c>
      <c r="R45" s="252" t="s">
        <v>753</v>
      </c>
      <c r="S45" s="252" t="s">
        <v>984</v>
      </c>
      <c r="T45" s="252" t="s">
        <v>631</v>
      </c>
      <c r="U45" s="252" t="s">
        <v>763</v>
      </c>
      <c r="V45" s="252" t="s">
        <v>756</v>
      </c>
      <c r="W45" s="252" t="s">
        <v>764</v>
      </c>
      <c r="X45" s="252" t="s">
        <v>765</v>
      </c>
      <c r="Y45" s="113" t="s">
        <v>521</v>
      </c>
      <c r="Z45" s="113" t="s">
        <v>523</v>
      </c>
      <c r="AA45" s="113" t="s">
        <v>525</v>
      </c>
      <c r="AB45" s="113" t="s">
        <v>527</v>
      </c>
      <c r="AC45" s="113" t="s">
        <v>530</v>
      </c>
      <c r="AD45" s="113" t="s">
        <v>532</v>
      </c>
      <c r="AE45" s="113" t="s">
        <v>534</v>
      </c>
      <c r="AF45" s="114" t="e">
        <f>SUM(IF($Y45='[3]Evaluación Diseño Control'!$C$2,15)+IF($Z45='[3]Evaluación Diseño Control'!$C$3,15)+IF($AA45='[3]Evaluación Diseño Control'!$C$4,15)+IF($AB45='[3]Evaluación Diseño Control'!$C$5,15,IF($AB45='[3]Evaluación Diseño Control'!$D$5,10))+IF($AC45='[3]Evaluación Diseño Control'!$C$6,15)+IF($AD45='[3]Evaluación Diseño Control'!$C$7,15)+IF($AE45='[3]Evaluación Diseño Control'!$C$8,10,IF($AE45='[3]Evaluación Diseño Control'!$D$8,5)))</f>
        <v>#REF!</v>
      </c>
      <c r="AG45" s="114" t="e">
        <f t="shared" si="0"/>
        <v>#REF!</v>
      </c>
      <c r="AH45" s="113" t="s">
        <v>92</v>
      </c>
      <c r="AI45" s="114" t="e">
        <f>VLOOKUP(CONCATENATE($AG45,$AH45),'[3]Listas Nuevas'!$X$3:$Z$11,2,0)</f>
        <v>#REF!</v>
      </c>
      <c r="AJ45" s="114" t="e">
        <f t="shared" si="1"/>
        <v>#REF!</v>
      </c>
      <c r="AK45" s="126" t="e">
        <f>VLOOKUP(CONCATENATE($AG45,$AH45),'[3]Listas Nuevas'!$X$3:$Z$11,3,0)</f>
        <v>#REF!</v>
      </c>
      <c r="AL45" s="127" t="s">
        <v>92</v>
      </c>
      <c r="AM45" s="252" t="s">
        <v>374</v>
      </c>
      <c r="AN45" s="114">
        <f>IFERROR(VLOOKUP(CONCATENATE(AL45,AM45),'[3]Listas Nuevas'!$AC$6:$AD$7,2,0),0)</f>
        <v>0</v>
      </c>
      <c r="AO45" s="252" t="s">
        <v>374</v>
      </c>
      <c r="AP45" s="114">
        <f>IFERROR(VLOOKUP(CONCATENATE(AL45,AO45),'[3]Listas Nuevas'!$AE$6:AI43,2,0),0)</f>
        <v>0</v>
      </c>
      <c r="AQ45" s="115" t="s">
        <v>404</v>
      </c>
      <c r="AR45" s="115" t="s">
        <v>91</v>
      </c>
      <c r="AS45" s="114" t="e">
        <f>INDEX('[3]MATRIZ DE CALIFICACIÓN'!$D$4:$H$8,MID($AQ45,1,1),MID($AR45,1,1))</f>
        <v>#REF!</v>
      </c>
      <c r="AT45" s="113"/>
      <c r="AU45" s="252"/>
      <c r="AV45" s="252"/>
      <c r="AW45" s="252"/>
      <c r="AX45" s="252"/>
      <c r="AY45" s="252"/>
      <c r="AZ45" s="252"/>
    </row>
    <row r="46" spans="1:52" s="116" customFormat="1" ht="139.5" customHeight="1" x14ac:dyDescent="0.25">
      <c r="A46" s="293" t="s">
        <v>426</v>
      </c>
      <c r="B46" s="297" t="s">
        <v>619</v>
      </c>
      <c r="C46" s="297" t="s">
        <v>100</v>
      </c>
      <c r="D46" s="288" t="s">
        <v>88</v>
      </c>
      <c r="E46" s="311" t="s">
        <v>95</v>
      </c>
      <c r="F46" s="311" t="s">
        <v>90</v>
      </c>
      <c r="G46" s="352" t="s">
        <v>743</v>
      </c>
      <c r="H46" s="352" t="s">
        <v>983</v>
      </c>
      <c r="I46" s="321" t="s">
        <v>578</v>
      </c>
      <c r="J46" s="324" t="s">
        <v>582</v>
      </c>
      <c r="K46" s="322" t="s">
        <v>766</v>
      </c>
      <c r="L46" s="115" t="s">
        <v>382</v>
      </c>
      <c r="M46" s="114" t="e">
        <f>VLOOKUP($L46,'[3]Listas Nuevas'!$L$2:$N$6,2,0)</f>
        <v>#N/A</v>
      </c>
      <c r="N46" s="115" t="s">
        <v>433</v>
      </c>
      <c r="O46" s="114" t="e">
        <f>INDEX('[3]MATRIZ DE CALIFICACIÓN'!$D$4:$H$8,MID($M46,1,1),MID($N46,1,1))</f>
        <v>#N/A</v>
      </c>
      <c r="P46" s="113" t="s">
        <v>351</v>
      </c>
      <c r="Q46" s="113" t="s">
        <v>352</v>
      </c>
      <c r="R46" s="280" t="s">
        <v>969</v>
      </c>
      <c r="S46" s="252" t="s">
        <v>984</v>
      </c>
      <c r="T46" s="252" t="s">
        <v>631</v>
      </c>
      <c r="U46" s="252" t="s">
        <v>767</v>
      </c>
      <c r="V46" s="252" t="s">
        <v>756</v>
      </c>
      <c r="W46" s="252" t="s">
        <v>768</v>
      </c>
      <c r="X46" s="252" t="s">
        <v>769</v>
      </c>
      <c r="Y46" s="113" t="s">
        <v>521</v>
      </c>
      <c r="Z46" s="113" t="s">
        <v>523</v>
      </c>
      <c r="AA46" s="113" t="s">
        <v>525</v>
      </c>
      <c r="AB46" s="113" t="s">
        <v>528</v>
      </c>
      <c r="AC46" s="113" t="s">
        <v>530</v>
      </c>
      <c r="AD46" s="113" t="s">
        <v>532</v>
      </c>
      <c r="AE46" s="113" t="s">
        <v>534</v>
      </c>
      <c r="AF46" s="114" t="e">
        <f>SUM(IF($Y46='[3]Evaluación Diseño Control'!$C$2,15)+IF($Z46='[3]Evaluación Diseño Control'!$C$3,15)+IF($AA46='[3]Evaluación Diseño Control'!$C$4,15)+IF($AB46='[3]Evaluación Diseño Control'!$C$5,15,IF($AB46='[3]Evaluación Diseño Control'!$D$5,10))+IF($AC46='[3]Evaluación Diseño Control'!$C$6,15)+IF($AD46='[3]Evaluación Diseño Control'!$C$7,15)+IF($AE46='[3]Evaluación Diseño Control'!$C$8,10,IF($AE46='[3]Evaluación Diseño Control'!$D$8,5)))</f>
        <v>#REF!</v>
      </c>
      <c r="AG46" s="114" t="e">
        <f t="shared" si="0"/>
        <v>#REF!</v>
      </c>
      <c r="AH46" s="113" t="s">
        <v>92</v>
      </c>
      <c r="AI46" s="114" t="e">
        <f>VLOOKUP(CONCATENATE($AG46,$AH46),'[3]Listas Nuevas'!$X$3:$Z$11,2,0)</f>
        <v>#REF!</v>
      </c>
      <c r="AJ46" s="114" t="e">
        <f t="shared" si="1"/>
        <v>#REF!</v>
      </c>
      <c r="AK46" s="126" t="e">
        <f>VLOOKUP(CONCATENATE($AG46,$AH46),'[3]Listas Nuevas'!$X$3:$Z$11,3,0)</f>
        <v>#REF!</v>
      </c>
      <c r="AL46" s="127" t="s">
        <v>373</v>
      </c>
      <c r="AM46" s="252" t="s">
        <v>374</v>
      </c>
      <c r="AN46" s="114">
        <f>IFERROR(VLOOKUP(CONCATENATE(AL46,AM46),'[3]Listas Nuevas'!$AC$6:$AD$7,2,0),0)</f>
        <v>0</v>
      </c>
      <c r="AO46" s="252" t="s">
        <v>374</v>
      </c>
      <c r="AP46" s="114">
        <f>IFERROR(VLOOKUP(CONCATENATE(AL46,AO46),'[3]Listas Nuevas'!$AE$6:AI44,2,0),0)</f>
        <v>0</v>
      </c>
      <c r="AQ46" s="259" t="s">
        <v>404</v>
      </c>
      <c r="AR46" s="115" t="s">
        <v>433</v>
      </c>
      <c r="AS46" s="114" t="e">
        <f>INDEX('[3]MATRIZ DE CALIFICACIÓN'!$D$4:$H$8,MID($AQ46,1,1),MID($AR46,1,1))</f>
        <v>#REF!</v>
      </c>
      <c r="AT46" s="113" t="s">
        <v>385</v>
      </c>
      <c r="AU46" s="263" t="s">
        <v>759</v>
      </c>
      <c r="AV46" s="264" t="s">
        <v>760</v>
      </c>
      <c r="AW46" s="264" t="s">
        <v>992</v>
      </c>
      <c r="AX46" s="192" t="s">
        <v>965</v>
      </c>
      <c r="AY46" s="192" t="s">
        <v>966</v>
      </c>
      <c r="AZ46" s="264" t="s">
        <v>761</v>
      </c>
    </row>
    <row r="47" spans="1:52" s="116" customFormat="1" ht="139.5" customHeight="1" x14ac:dyDescent="0.25">
      <c r="A47" s="293" t="s">
        <v>426</v>
      </c>
      <c r="B47" s="297" t="s">
        <v>619</v>
      </c>
      <c r="C47" s="297" t="s">
        <v>100</v>
      </c>
      <c r="D47" s="288" t="s">
        <v>88</v>
      </c>
      <c r="E47" s="311" t="s">
        <v>96</v>
      </c>
      <c r="F47" s="311" t="s">
        <v>90</v>
      </c>
      <c r="G47" s="352" t="s">
        <v>743</v>
      </c>
      <c r="H47" s="352" t="s">
        <v>983</v>
      </c>
      <c r="I47" s="321" t="s">
        <v>577</v>
      </c>
      <c r="J47" s="324" t="s">
        <v>581</v>
      </c>
      <c r="K47" s="322" t="s">
        <v>766</v>
      </c>
      <c r="L47" s="115" t="s">
        <v>382</v>
      </c>
      <c r="M47" s="114" t="e">
        <f>VLOOKUP($L47,'[3]Listas Nuevas'!$L$2:$N$6,2,0)</f>
        <v>#N/A</v>
      </c>
      <c r="N47" s="115" t="s">
        <v>433</v>
      </c>
      <c r="O47" s="114" t="e">
        <f>INDEX('[3]MATRIZ DE CALIFICACIÓN'!$D$4:$H$8,MID($M47,1,1),MID($N47,1,1))</f>
        <v>#N/A</v>
      </c>
      <c r="P47" s="113" t="s">
        <v>351</v>
      </c>
      <c r="Q47" s="113" t="s">
        <v>352</v>
      </c>
      <c r="R47" s="252" t="s">
        <v>770</v>
      </c>
      <c r="S47" s="252" t="s">
        <v>771</v>
      </c>
      <c r="T47" s="252" t="s">
        <v>631</v>
      </c>
      <c r="U47" s="252" t="s">
        <v>772</v>
      </c>
      <c r="V47" s="252" t="s">
        <v>773</v>
      </c>
      <c r="W47" s="252" t="s">
        <v>774</v>
      </c>
      <c r="X47" s="280" t="s">
        <v>970</v>
      </c>
      <c r="Y47" s="113" t="s">
        <v>521</v>
      </c>
      <c r="Z47" s="113" t="s">
        <v>523</v>
      </c>
      <c r="AA47" s="113" t="s">
        <v>525</v>
      </c>
      <c r="AB47" s="113" t="s">
        <v>527</v>
      </c>
      <c r="AC47" s="113" t="s">
        <v>531</v>
      </c>
      <c r="AD47" s="113" t="s">
        <v>533</v>
      </c>
      <c r="AE47" s="113" t="s">
        <v>536</v>
      </c>
      <c r="AF47" s="114" t="e">
        <f>SUM(IF($Y47='[3]Evaluación Diseño Control'!$C$2,15)+IF($Z47='[3]Evaluación Diseño Control'!$C$3,15)+IF($AA47='[3]Evaluación Diseño Control'!$C$4,15)+IF($AB47='[3]Evaluación Diseño Control'!$C$5,15,IF($AB47='[3]Evaluación Diseño Control'!$D$5,10))+IF($AC47='[3]Evaluación Diseño Control'!$C$6,15)+IF($AD47='[3]Evaluación Diseño Control'!$C$7,15)+IF($AE47='[3]Evaluación Diseño Control'!$C$8,10,IF($AE47='[3]Evaluación Diseño Control'!$D$8,5)))</f>
        <v>#REF!</v>
      </c>
      <c r="AG47" s="114" t="e">
        <f t="shared" si="0"/>
        <v>#REF!</v>
      </c>
      <c r="AH47" s="113" t="s">
        <v>373</v>
      </c>
      <c r="AI47" s="114" t="e">
        <f>VLOOKUP(CONCATENATE($AG47,$AH47),'[3]Listas Nuevas'!$X$3:$Z$11,2,0)</f>
        <v>#REF!</v>
      </c>
      <c r="AJ47" s="114" t="e">
        <f t="shared" si="1"/>
        <v>#REF!</v>
      </c>
      <c r="AK47" s="126" t="e">
        <f>VLOOKUP(CONCATENATE($AG47,$AH47),'[3]Listas Nuevas'!$X$3:$Z$11,3,0)</f>
        <v>#REF!</v>
      </c>
      <c r="AL47" s="127" t="s">
        <v>98</v>
      </c>
      <c r="AM47" s="252" t="s">
        <v>374</v>
      </c>
      <c r="AN47" s="114">
        <f>IFERROR(VLOOKUP(CONCATENATE(AL47,AM47),'[3]Listas Nuevas'!$AC$6:$AD$7,2,0),0)</f>
        <v>0</v>
      </c>
      <c r="AO47" s="252" t="s">
        <v>374</v>
      </c>
      <c r="AP47" s="114">
        <f>IFERROR(VLOOKUP(CONCATENATE(AL47,AO47),'[3]Listas Nuevas'!$AE$6:AI44,2,0),0)</f>
        <v>0</v>
      </c>
      <c r="AQ47" s="259" t="s">
        <v>404</v>
      </c>
      <c r="AR47" s="115" t="s">
        <v>433</v>
      </c>
      <c r="AS47" s="114" t="e">
        <f>INDEX('[3]MATRIZ DE CALIFICACIÓN'!$D$4:$H$8,MID($AQ47,1,1),MID($AR47,1,1))</f>
        <v>#REF!</v>
      </c>
      <c r="AT47" s="113" t="s">
        <v>385</v>
      </c>
      <c r="AU47" s="252" t="s">
        <v>775</v>
      </c>
      <c r="AV47" s="252" t="s">
        <v>776</v>
      </c>
      <c r="AW47" s="266" t="s">
        <v>979</v>
      </c>
      <c r="AX47" s="192" t="s">
        <v>965</v>
      </c>
      <c r="AY47" s="192" t="s">
        <v>966</v>
      </c>
      <c r="AZ47" s="252" t="s">
        <v>777</v>
      </c>
    </row>
    <row r="48" spans="1:52" s="116" customFormat="1" ht="139.5" customHeight="1" x14ac:dyDescent="0.25">
      <c r="A48" s="293" t="s">
        <v>426</v>
      </c>
      <c r="B48" s="298" t="s">
        <v>129</v>
      </c>
      <c r="C48" s="298" t="s">
        <v>618</v>
      </c>
      <c r="D48" s="113" t="s">
        <v>88</v>
      </c>
      <c r="E48" s="251" t="s">
        <v>89</v>
      </c>
      <c r="F48" s="310" t="s">
        <v>90</v>
      </c>
      <c r="G48" s="353" t="s">
        <v>778</v>
      </c>
      <c r="H48" s="353" t="s">
        <v>779</v>
      </c>
      <c r="I48" s="324" t="s">
        <v>586</v>
      </c>
      <c r="J48" s="324" t="s">
        <v>587</v>
      </c>
      <c r="K48" s="322" t="s">
        <v>780</v>
      </c>
      <c r="L48" s="115" t="s">
        <v>382</v>
      </c>
      <c r="M48" s="114" t="e">
        <f>VLOOKUP($L48,'[3]Listas Nuevas'!$L$2:$N$6,2,0)</f>
        <v>#N/A</v>
      </c>
      <c r="N48" s="115" t="s">
        <v>433</v>
      </c>
      <c r="O48" s="114" t="e">
        <f>INDEX('[3]MATRIZ DE CALIFICACIÓN'!$D$4:$H$8,MID($M48,1,1),MID($N48,1,1))</f>
        <v>#N/A</v>
      </c>
      <c r="P48" s="113" t="s">
        <v>351</v>
      </c>
      <c r="Q48" s="113" t="s">
        <v>352</v>
      </c>
      <c r="R48" s="252" t="s">
        <v>781</v>
      </c>
      <c r="S48" s="252" t="s">
        <v>985</v>
      </c>
      <c r="T48" s="252" t="s">
        <v>631</v>
      </c>
      <c r="U48" s="247" t="s">
        <v>782</v>
      </c>
      <c r="V48" s="252" t="s">
        <v>773</v>
      </c>
      <c r="W48" s="252" t="s">
        <v>783</v>
      </c>
      <c r="X48" s="252" t="s">
        <v>784</v>
      </c>
      <c r="Y48" s="113" t="s">
        <v>521</v>
      </c>
      <c r="Z48" s="113" t="s">
        <v>523</v>
      </c>
      <c r="AA48" s="113" t="s">
        <v>525</v>
      </c>
      <c r="AB48" s="113" t="s">
        <v>527</v>
      </c>
      <c r="AC48" s="113" t="s">
        <v>531</v>
      </c>
      <c r="AD48" s="113" t="s">
        <v>533</v>
      </c>
      <c r="AE48" s="113" t="s">
        <v>535</v>
      </c>
      <c r="AF48" s="114" t="e">
        <f>SUM(IF($Y48='[3]Evaluación Diseño Control'!$C$2,15)+IF($Z48='[3]Evaluación Diseño Control'!$C$3,15)+IF($AA48='[3]Evaluación Diseño Control'!$C$4,15)+IF($AB48='[3]Evaluación Diseño Control'!$C$5,15,IF($AB48='[3]Evaluación Diseño Control'!$D$5,10))+IF($AC48='[3]Evaluación Diseño Control'!$C$6,15)+IF($AD48='[3]Evaluación Diseño Control'!$C$7,15)+IF($AE48='[3]Evaluación Diseño Control'!$C$8,10,IF($AE48='[3]Evaluación Diseño Control'!$D$8,5)))</f>
        <v>#REF!</v>
      </c>
      <c r="AG48" s="114" t="e">
        <f t="shared" si="0"/>
        <v>#REF!</v>
      </c>
      <c r="AH48" s="113" t="s">
        <v>373</v>
      </c>
      <c r="AI48" s="114" t="e">
        <f>VLOOKUP(CONCATENATE($AG48,$AH48),'[3]Listas Nuevas'!$X$3:$Z$11,2,0)</f>
        <v>#REF!</v>
      </c>
      <c r="AJ48" s="114" t="e">
        <f t="shared" si="1"/>
        <v>#REF!</v>
      </c>
      <c r="AK48" s="126" t="e">
        <f>VLOOKUP(CONCATENATE($AG48,$AH48),'[3]Listas Nuevas'!$X$3:$Z$11,3,0)</f>
        <v>#REF!</v>
      </c>
      <c r="AL48" s="127" t="s">
        <v>98</v>
      </c>
      <c r="AM48" s="252" t="s">
        <v>374</v>
      </c>
      <c r="AN48" s="114">
        <f>IFERROR(VLOOKUP(CONCATENATE(AL48,AM48),'[3]Listas Nuevas'!$AC$6:$AD$7,2,0),0)</f>
        <v>0</v>
      </c>
      <c r="AO48" s="252" t="s">
        <v>374</v>
      </c>
      <c r="AP48" s="114">
        <f>IFERROR(VLOOKUP(CONCATENATE(AL48,AO48),'[3]Listas Nuevas'!$AE$6:AI45,2,0),0)</f>
        <v>0</v>
      </c>
      <c r="AQ48" s="259" t="s">
        <v>404</v>
      </c>
      <c r="AR48" s="115" t="s">
        <v>433</v>
      </c>
      <c r="AS48" s="114" t="e">
        <f>INDEX('[3]MATRIZ DE CALIFICACIÓN'!$D$4:$H$8,MID($AQ48,1,1),MID($AR48,1,1))</f>
        <v>#REF!</v>
      </c>
      <c r="AT48" s="113" t="s">
        <v>385</v>
      </c>
      <c r="AU48" s="252" t="s">
        <v>986</v>
      </c>
      <c r="AV48" s="252" t="s">
        <v>785</v>
      </c>
      <c r="AW48" s="252" t="s">
        <v>995</v>
      </c>
      <c r="AX48" s="192" t="s">
        <v>965</v>
      </c>
      <c r="AY48" s="192" t="s">
        <v>966</v>
      </c>
      <c r="AZ48" s="252" t="s">
        <v>786</v>
      </c>
    </row>
    <row r="49" spans="1:52" s="116" customFormat="1" ht="139.5" customHeight="1" x14ac:dyDescent="0.25">
      <c r="A49" s="293" t="s">
        <v>426</v>
      </c>
      <c r="B49" s="303" t="s">
        <v>142</v>
      </c>
      <c r="C49" s="298" t="s">
        <v>94</v>
      </c>
      <c r="D49" s="113" t="s">
        <v>88</v>
      </c>
      <c r="E49" s="251" t="s">
        <v>95</v>
      </c>
      <c r="F49" s="310" t="s">
        <v>90</v>
      </c>
      <c r="G49" s="353" t="s">
        <v>778</v>
      </c>
      <c r="H49" s="353" t="s">
        <v>779</v>
      </c>
      <c r="I49" s="324" t="s">
        <v>578</v>
      </c>
      <c r="J49" s="324" t="s">
        <v>580</v>
      </c>
      <c r="K49" s="322" t="s">
        <v>787</v>
      </c>
      <c r="L49" s="115" t="s">
        <v>403</v>
      </c>
      <c r="M49" s="114" t="e">
        <f>VLOOKUP($L49,'[3]Listas Nuevas'!$L$2:$N$6,2,0)</f>
        <v>#N/A</v>
      </c>
      <c r="N49" s="115" t="s">
        <v>433</v>
      </c>
      <c r="O49" s="114" t="e">
        <f>INDEX('[3]MATRIZ DE CALIFICACIÓN'!$D$4:$H$8,MID($M49,1,1),MID($N49,1,1))</f>
        <v>#N/A</v>
      </c>
      <c r="P49" s="113" t="s">
        <v>351</v>
      </c>
      <c r="Q49" s="113" t="s">
        <v>352</v>
      </c>
      <c r="R49" s="252" t="s">
        <v>753</v>
      </c>
      <c r="S49" s="252" t="s">
        <v>984</v>
      </c>
      <c r="T49" s="252" t="s">
        <v>631</v>
      </c>
      <c r="U49" s="252" t="s">
        <v>788</v>
      </c>
      <c r="V49" s="252" t="s">
        <v>756</v>
      </c>
      <c r="W49" s="252" t="s">
        <v>987</v>
      </c>
      <c r="X49" s="252" t="s">
        <v>789</v>
      </c>
      <c r="Y49" s="113" t="s">
        <v>521</v>
      </c>
      <c r="Z49" s="113" t="s">
        <v>523</v>
      </c>
      <c r="AA49" s="113" t="s">
        <v>525</v>
      </c>
      <c r="AB49" s="113" t="s">
        <v>527</v>
      </c>
      <c r="AC49" s="113" t="s">
        <v>531</v>
      </c>
      <c r="AD49" s="113" t="s">
        <v>533</v>
      </c>
      <c r="AE49" s="113" t="s">
        <v>536</v>
      </c>
      <c r="AF49" s="114" t="e">
        <f>SUM(IF($Y49='[3]Evaluación Diseño Control'!$C$2,15)+IF($Z49='[3]Evaluación Diseño Control'!$C$3,15)+IF($AA49='[3]Evaluación Diseño Control'!$C$4,15)+IF($AB49='[3]Evaluación Diseño Control'!$C$5,15,IF($AB49='[3]Evaluación Diseño Control'!$D$5,10))+IF($AC49='[3]Evaluación Diseño Control'!$C$6,15)+IF($AD49='[3]Evaluación Diseño Control'!$C$7,15)+IF($AE49='[3]Evaluación Diseño Control'!$C$8,10,IF($AE49='[3]Evaluación Diseño Control'!$D$8,5)))</f>
        <v>#REF!</v>
      </c>
      <c r="AG49" s="114" t="e">
        <f t="shared" si="0"/>
        <v>#REF!</v>
      </c>
      <c r="AH49" s="113" t="s">
        <v>92</v>
      </c>
      <c r="AI49" s="114" t="e">
        <f>VLOOKUP(CONCATENATE($AG49,$AH49),'[3]Listas Nuevas'!$X$3:$Z$11,2,0)</f>
        <v>#REF!</v>
      </c>
      <c r="AJ49" s="114" t="e">
        <f t="shared" si="1"/>
        <v>#REF!</v>
      </c>
      <c r="AK49" s="126" t="e">
        <f>VLOOKUP(CONCATENATE($AG49,$AH49),'[3]Listas Nuevas'!$X$3:$Z$11,3,0)</f>
        <v>#REF!</v>
      </c>
      <c r="AL49" s="127" t="s">
        <v>373</v>
      </c>
      <c r="AM49" s="252" t="s">
        <v>374</v>
      </c>
      <c r="AN49" s="114">
        <f>IFERROR(VLOOKUP(CONCATENATE(AL49,AM49),'[3]Listas Nuevas'!$AC$6:$AD$7,2,0),0)</f>
        <v>0</v>
      </c>
      <c r="AO49" s="252" t="s">
        <v>374</v>
      </c>
      <c r="AP49" s="114">
        <f>IFERROR(VLOOKUP(CONCATENATE(AL49,AO49),'[3]Listas Nuevas'!$AE$6:AI46,2,0),0)</f>
        <v>0</v>
      </c>
      <c r="AQ49" s="115" t="s">
        <v>404</v>
      </c>
      <c r="AR49" s="115" t="s">
        <v>429</v>
      </c>
      <c r="AS49" s="114" t="e">
        <f>INDEX('[3]MATRIZ DE CALIFICACIÓN'!$D$4:$H$8,MID($AQ49,1,1),MID($AR49,1,1))</f>
        <v>#REF!</v>
      </c>
      <c r="AT49" s="113" t="s">
        <v>385</v>
      </c>
      <c r="AU49" s="252" t="s">
        <v>790</v>
      </c>
      <c r="AV49" s="264" t="s">
        <v>791</v>
      </c>
      <c r="AW49" s="252" t="s">
        <v>992</v>
      </c>
      <c r="AX49" s="192" t="s">
        <v>967</v>
      </c>
      <c r="AY49" s="192" t="s">
        <v>968</v>
      </c>
      <c r="AZ49" s="264" t="s">
        <v>792</v>
      </c>
    </row>
    <row r="50" spans="1:52" s="116" customFormat="1" ht="139.5" customHeight="1" x14ac:dyDescent="0.25">
      <c r="A50" s="293" t="s">
        <v>426</v>
      </c>
      <c r="B50" s="337" t="s">
        <v>129</v>
      </c>
      <c r="C50" s="299" t="s">
        <v>618</v>
      </c>
      <c r="D50" s="113" t="s">
        <v>88</v>
      </c>
      <c r="E50" s="251" t="s">
        <v>89</v>
      </c>
      <c r="F50" s="310" t="s">
        <v>408</v>
      </c>
      <c r="G50" s="354" t="s">
        <v>793</v>
      </c>
      <c r="H50" s="358" t="s">
        <v>794</v>
      </c>
      <c r="I50" s="324" t="s">
        <v>193</v>
      </c>
      <c r="J50" s="324" t="s">
        <v>952</v>
      </c>
      <c r="K50" s="322" t="s">
        <v>780</v>
      </c>
      <c r="L50" s="115" t="s">
        <v>403</v>
      </c>
      <c r="M50" s="114" t="e">
        <f>VLOOKUP($L50,'[3]Listas Nuevas'!$L$2:$N$6,2,0)</f>
        <v>#N/A</v>
      </c>
      <c r="N50" s="115" t="s">
        <v>433</v>
      </c>
      <c r="O50" s="114" t="e">
        <f>INDEX('[3]MATRIZ DE CALIFICACIÓN'!$D$4:$H$8,MID($M50,1,1),MID($N50,1,1))</f>
        <v>#N/A</v>
      </c>
      <c r="P50" s="113" t="s">
        <v>351</v>
      </c>
      <c r="Q50" s="113" t="s">
        <v>352</v>
      </c>
      <c r="R50" s="252" t="s">
        <v>960</v>
      </c>
      <c r="S50" s="252" t="s">
        <v>961</v>
      </c>
      <c r="T50" s="252" t="s">
        <v>631</v>
      </c>
      <c r="U50" s="252" t="s">
        <v>962</v>
      </c>
      <c r="V50" s="252" t="s">
        <v>756</v>
      </c>
      <c r="W50" s="252" t="s">
        <v>963</v>
      </c>
      <c r="X50" s="252" t="s">
        <v>679</v>
      </c>
      <c r="Y50" s="265" t="s">
        <v>521</v>
      </c>
      <c r="Z50" s="265" t="s">
        <v>523</v>
      </c>
      <c r="AA50" s="265" t="s">
        <v>525</v>
      </c>
      <c r="AB50" s="265" t="s">
        <v>527</v>
      </c>
      <c r="AC50" s="265" t="s">
        <v>530</v>
      </c>
      <c r="AD50" s="265" t="s">
        <v>533</v>
      </c>
      <c r="AE50" s="265" t="s">
        <v>536</v>
      </c>
      <c r="AF50" s="114">
        <f>SUM(IF($Y50='Evaluación Diseño Control'!$C$2,15)+IF($Z50='Evaluación Diseño Control'!$C$3,15)+IF($AA50='Evaluación Diseño Control'!$C$4,15)+IF($AB50='Evaluación Diseño Control'!$C$5,15,IF($AB50='Evaluación Diseño Control'!$D$5,10))+IF($AC50='Evaluación Diseño Control'!$C$6,15)+IF($AD50='Evaluación Diseño Control'!$C$7,15)+IF($AE50='Evaluación Diseño Control'!$C$8,10,IF($AE50='Evaluación Diseño Control'!$D$8,5)))</f>
        <v>75</v>
      </c>
      <c r="AG50" s="114" t="str">
        <f t="shared" si="0"/>
        <v>DÉBIL</v>
      </c>
      <c r="AH50" s="265" t="s">
        <v>373</v>
      </c>
      <c r="AI50" s="114" t="str">
        <f>VLOOKUP(CONCATENATE($AG50,$AH50),'Listas Nuevas'!$X$3:$Z$11,2,0)</f>
        <v>DÉBIL</v>
      </c>
      <c r="AJ50" s="114">
        <f t="shared" si="1"/>
        <v>0</v>
      </c>
      <c r="AK50" s="126" t="str">
        <f>VLOOKUP(CONCATENATE($AG50,$AH50),'Listas Nuevas'!$X$3:$Z$11,3,0)</f>
        <v>Si</v>
      </c>
      <c r="AL50" s="127" t="s">
        <v>373</v>
      </c>
      <c r="AM50" s="252" t="s">
        <v>374</v>
      </c>
      <c r="AN50" s="114">
        <f>IFERROR(VLOOKUP(CONCATENATE(AL50,AM50),'Listas Nuevas'!$AC$6:$AD$7,2,0),0)</f>
        <v>1</v>
      </c>
      <c r="AO50" s="252" t="s">
        <v>374</v>
      </c>
      <c r="AP50" s="114">
        <f>IFERROR(VLOOKUP(CONCATENATE(AL50,AO50),'Listas Nuevas'!$AE$6:AI43,2,0),0)</f>
        <v>1</v>
      </c>
      <c r="AQ50" s="115" t="s">
        <v>404</v>
      </c>
      <c r="AR50" s="115" t="s">
        <v>429</v>
      </c>
      <c r="AS50" s="114" t="str">
        <f>INDEX('MATRIZ DE CALIFICACIÓN'!$D$4:$H$8,MID($AQ50,1,1),MID($AR50,1,1))</f>
        <v>(3) ZONA DE RIESGO MODERADA
Asumir o Reducir el Riesgo</v>
      </c>
      <c r="AT50" s="265" t="s">
        <v>385</v>
      </c>
      <c r="AU50" s="252" t="s">
        <v>977</v>
      </c>
      <c r="AV50" s="252" t="s">
        <v>947</v>
      </c>
      <c r="AW50" s="252" t="s">
        <v>988</v>
      </c>
      <c r="AX50" s="192" t="s">
        <v>967</v>
      </c>
      <c r="AY50" s="192" t="s">
        <v>968</v>
      </c>
      <c r="AZ50" s="252" t="s">
        <v>948</v>
      </c>
    </row>
    <row r="51" spans="1:52" s="116" customFormat="1" ht="139.5" customHeight="1" x14ac:dyDescent="0.25">
      <c r="A51" s="293" t="s">
        <v>426</v>
      </c>
      <c r="B51" s="303" t="s">
        <v>142</v>
      </c>
      <c r="C51" s="298" t="s">
        <v>94</v>
      </c>
      <c r="D51" s="113" t="s">
        <v>88</v>
      </c>
      <c r="E51" s="251" t="s">
        <v>95</v>
      </c>
      <c r="F51" s="310" t="s">
        <v>408</v>
      </c>
      <c r="G51" s="354" t="s">
        <v>793</v>
      </c>
      <c r="H51" s="358" t="s">
        <v>794</v>
      </c>
      <c r="I51" s="322" t="s">
        <v>953</v>
      </c>
      <c r="J51" s="322" t="s">
        <v>707</v>
      </c>
      <c r="K51" s="322" t="s">
        <v>954</v>
      </c>
      <c r="L51" s="115" t="s">
        <v>403</v>
      </c>
      <c r="M51" s="114">
        <f>VLOOKUP($L51,'Listas Nuevas'!$L$2:$N$6,2,0)</f>
        <v>1</v>
      </c>
      <c r="N51" s="250" t="s">
        <v>429</v>
      </c>
      <c r="O51" s="114" t="str">
        <f>INDEX('MATRIZ DE CALIFICACIÓN'!$D$4:$H$8,MID($M51,1,1),MID($N51,1,1))</f>
        <v>(3) ZONA DE RIESGO MODERADA
Asumir o Reducir el Riesgo</v>
      </c>
      <c r="P51" s="265" t="s">
        <v>351</v>
      </c>
      <c r="Q51" s="265" t="s">
        <v>352</v>
      </c>
      <c r="R51" s="252" t="s">
        <v>955</v>
      </c>
      <c r="S51" s="252" t="s">
        <v>956</v>
      </c>
      <c r="T51" s="252" t="s">
        <v>710</v>
      </c>
      <c r="U51" s="252" t="s">
        <v>711</v>
      </c>
      <c r="V51" s="252" t="s">
        <v>712</v>
      </c>
      <c r="W51" s="252" t="s">
        <v>713</v>
      </c>
      <c r="X51" s="252" t="s">
        <v>679</v>
      </c>
      <c r="Y51" s="265" t="s">
        <v>521</v>
      </c>
      <c r="Z51" s="265" t="s">
        <v>523</v>
      </c>
      <c r="AA51" s="265" t="s">
        <v>525</v>
      </c>
      <c r="AB51" s="265" t="s">
        <v>527</v>
      </c>
      <c r="AC51" s="265" t="s">
        <v>530</v>
      </c>
      <c r="AD51" s="265" t="s">
        <v>533</v>
      </c>
      <c r="AE51" s="265" t="s">
        <v>536</v>
      </c>
      <c r="AF51" s="114">
        <f>SUM(IF($Y51='Evaluación Diseño Control'!$C$2,15)+IF($Z51='Evaluación Diseño Control'!$C$3,15)+IF($AA51='Evaluación Diseño Control'!$C$4,15)+IF($AB51='Evaluación Diseño Control'!$C$5,15,IF($AB51='Evaluación Diseño Control'!$D$5,10))+IF($AC51='Evaluación Diseño Control'!$C$6,15)+IF($AD51='Evaluación Diseño Control'!$C$7,15)+IF($AE51='Evaluación Diseño Control'!$C$8,10,IF($AE51='Evaluación Diseño Control'!$D$8,5)))</f>
        <v>75</v>
      </c>
      <c r="AG51" s="114" t="str">
        <f t="shared" si="0"/>
        <v>DÉBIL</v>
      </c>
      <c r="AH51" s="265" t="s">
        <v>373</v>
      </c>
      <c r="AI51" s="114" t="str">
        <f>VLOOKUP(CONCATENATE($AG51,$AH51),'Listas Nuevas'!$X$3:$Z$11,2,0)</f>
        <v>DÉBIL</v>
      </c>
      <c r="AJ51" s="114">
        <f t="shared" si="1"/>
        <v>0</v>
      </c>
      <c r="AK51" s="126" t="str">
        <f>VLOOKUP(CONCATENATE($AG51,$AH51),'Listas Nuevas'!$X$3:$Z$11,3,0)</f>
        <v>Si</v>
      </c>
      <c r="AL51" s="127" t="s">
        <v>373</v>
      </c>
      <c r="AM51" s="252" t="s">
        <v>374</v>
      </c>
      <c r="AN51" s="114">
        <f>IFERROR(VLOOKUP(CONCATENATE(AL51,AM51),'Listas Nuevas'!$AC$6:$AD$7,2,0),0)</f>
        <v>1</v>
      </c>
      <c r="AO51" s="252" t="s">
        <v>374</v>
      </c>
      <c r="AP51" s="114">
        <f>IFERROR(VLOOKUP(CONCATENATE(AL51,AO51),'Listas Nuevas'!$AE$6:AI44,2,0),0)</f>
        <v>1</v>
      </c>
      <c r="AQ51" s="115" t="s">
        <v>404</v>
      </c>
      <c r="AR51" s="115" t="s">
        <v>429</v>
      </c>
      <c r="AS51" s="114" t="str">
        <f>INDEX('MATRIZ DE CALIFICACIÓN'!$D$4:$H$8,MID($AQ51,1,1),MID($AR51,1,1))</f>
        <v>(3) ZONA DE RIESGO MODERADA
Asumir o Reducir el Riesgo</v>
      </c>
      <c r="AT51" s="265" t="s">
        <v>385</v>
      </c>
      <c r="AU51" s="252" t="s">
        <v>957</v>
      </c>
      <c r="AV51" s="252" t="s">
        <v>958</v>
      </c>
      <c r="AW51" s="252" t="s">
        <v>989</v>
      </c>
      <c r="AX51" s="192" t="s">
        <v>967</v>
      </c>
      <c r="AY51" s="192" t="s">
        <v>968</v>
      </c>
      <c r="AZ51" s="252" t="s">
        <v>959</v>
      </c>
    </row>
    <row r="52" spans="1:52" s="116" customFormat="1" ht="189" customHeight="1" thickBot="1" x14ac:dyDescent="0.3">
      <c r="A52" s="341" t="s">
        <v>430</v>
      </c>
      <c r="B52" s="338" t="s">
        <v>129</v>
      </c>
      <c r="C52" s="299" t="s">
        <v>618</v>
      </c>
      <c r="D52" s="113" t="s">
        <v>88</v>
      </c>
      <c r="E52" s="251" t="s">
        <v>89</v>
      </c>
      <c r="F52" s="310" t="s">
        <v>90</v>
      </c>
      <c r="G52" s="342" t="s">
        <v>807</v>
      </c>
      <c r="H52" s="330" t="s">
        <v>808</v>
      </c>
      <c r="I52" s="322" t="s">
        <v>120</v>
      </c>
      <c r="J52" s="325" t="s">
        <v>820</v>
      </c>
      <c r="K52" s="333" t="s">
        <v>812</v>
      </c>
      <c r="L52" s="316" t="s">
        <v>382</v>
      </c>
      <c r="M52" s="282">
        <v>3</v>
      </c>
      <c r="N52" s="283" t="s">
        <v>429</v>
      </c>
      <c r="O52" s="284" t="s">
        <v>471</v>
      </c>
      <c r="P52" s="270" t="s">
        <v>351</v>
      </c>
      <c r="Q52" s="270" t="s">
        <v>352</v>
      </c>
      <c r="R52" s="318" t="s">
        <v>821</v>
      </c>
      <c r="S52" s="264" t="s">
        <v>984</v>
      </c>
      <c r="T52" s="264" t="s">
        <v>823</v>
      </c>
      <c r="U52" s="264" t="s">
        <v>824</v>
      </c>
      <c r="V52" s="264" t="s">
        <v>825</v>
      </c>
      <c r="W52" s="264" t="s">
        <v>826</v>
      </c>
      <c r="X52" s="264" t="s">
        <v>827</v>
      </c>
      <c r="Y52" s="270" t="s">
        <v>521</v>
      </c>
      <c r="Z52" s="270" t="s">
        <v>523</v>
      </c>
      <c r="AA52" s="270" t="s">
        <v>526</v>
      </c>
      <c r="AB52" s="270" t="s">
        <v>527</v>
      </c>
      <c r="AC52" s="270" t="s">
        <v>531</v>
      </c>
      <c r="AD52" s="270" t="s">
        <v>532</v>
      </c>
      <c r="AE52" s="270" t="s">
        <v>534</v>
      </c>
      <c r="AF52" s="282">
        <v>70</v>
      </c>
      <c r="AG52" s="282" t="s">
        <v>98</v>
      </c>
      <c r="AH52" s="270" t="s">
        <v>92</v>
      </c>
      <c r="AI52" s="282" t="s">
        <v>98</v>
      </c>
      <c r="AJ52" s="282">
        <v>0</v>
      </c>
      <c r="AK52" s="285" t="s">
        <v>384</v>
      </c>
      <c r="AL52" s="286" t="s">
        <v>373</v>
      </c>
      <c r="AM52" s="264" t="s">
        <v>374</v>
      </c>
      <c r="AN52" s="282">
        <v>1</v>
      </c>
      <c r="AO52" s="264" t="s">
        <v>374</v>
      </c>
      <c r="AP52" s="282">
        <v>1</v>
      </c>
      <c r="AQ52" s="115" t="s">
        <v>404</v>
      </c>
      <c r="AR52" s="283" t="s">
        <v>91</v>
      </c>
      <c r="AS52" s="284" t="s">
        <v>464</v>
      </c>
      <c r="AT52" s="265" t="s">
        <v>385</v>
      </c>
      <c r="AU52" s="252" t="s">
        <v>977</v>
      </c>
      <c r="AV52" s="252" t="s">
        <v>947</v>
      </c>
      <c r="AW52" s="252" t="s">
        <v>988</v>
      </c>
      <c r="AX52" s="192" t="s">
        <v>967</v>
      </c>
      <c r="AY52" s="192" t="s">
        <v>968</v>
      </c>
      <c r="AZ52" s="252" t="s">
        <v>948</v>
      </c>
    </row>
    <row r="53" spans="1:52" s="116" customFormat="1" ht="139.5" customHeight="1" x14ac:dyDescent="0.25">
      <c r="A53" s="300" t="s">
        <v>431</v>
      </c>
      <c r="B53" s="298" t="s">
        <v>142</v>
      </c>
      <c r="C53" s="301" t="s">
        <v>94</v>
      </c>
      <c r="D53" s="271" t="s">
        <v>88</v>
      </c>
      <c r="E53" s="312" t="s">
        <v>95</v>
      </c>
      <c r="F53" s="361" t="s">
        <v>416</v>
      </c>
      <c r="G53" s="358" t="s">
        <v>809</v>
      </c>
      <c r="H53" s="358" t="s">
        <v>810</v>
      </c>
      <c r="I53" s="324" t="s">
        <v>578</v>
      </c>
      <c r="J53" s="324" t="s">
        <v>811</v>
      </c>
      <c r="K53" s="322" t="s">
        <v>812</v>
      </c>
      <c r="L53" s="115" t="s">
        <v>382</v>
      </c>
      <c r="M53" s="114" t="e">
        <f>VLOOKUP($L53,'[4]Listas Nuevas'!$L$2:$N$6,2,0)</f>
        <v>#N/A</v>
      </c>
      <c r="N53" s="115" t="s">
        <v>429</v>
      </c>
      <c r="O53" s="114" t="e">
        <f>INDEX('[4]MATRIZ DE CALIFICACIÓN'!$D$4:$H$8,MID($M53,1,1),MID($N53,1,1))</f>
        <v>#N/A</v>
      </c>
      <c r="P53" s="113" t="s">
        <v>351</v>
      </c>
      <c r="Q53" s="113" t="s">
        <v>352</v>
      </c>
      <c r="R53" s="252" t="s">
        <v>813</v>
      </c>
      <c r="S53" s="252" t="s">
        <v>814</v>
      </c>
      <c r="T53" s="252" t="s">
        <v>815</v>
      </c>
      <c r="U53" s="252" t="s">
        <v>816</v>
      </c>
      <c r="V53" s="252" t="s">
        <v>817</v>
      </c>
      <c r="W53" s="252" t="s">
        <v>818</v>
      </c>
      <c r="X53" s="252" t="s">
        <v>819</v>
      </c>
      <c r="Y53" s="113" t="s">
        <v>521</v>
      </c>
      <c r="Z53" s="113" t="s">
        <v>523</v>
      </c>
      <c r="AA53" s="113" t="s">
        <v>525</v>
      </c>
      <c r="AB53" s="113" t="s">
        <v>527</v>
      </c>
      <c r="AC53" s="113" t="s">
        <v>530</v>
      </c>
      <c r="AD53" s="113" t="s">
        <v>532</v>
      </c>
      <c r="AE53" s="113" t="s">
        <v>534</v>
      </c>
      <c r="AF53" s="114" t="e">
        <f>SUM(IF($Y53='[4]Evaluación Diseño Control'!$C$2,15)+IF($Z53='[4]Evaluación Diseño Control'!$C$3,15)+IF($AA53='[4]Evaluación Diseño Control'!$C$4,15)+IF($AB53='[4]Evaluación Diseño Control'!$C$5,15,IF($AB53='[4]Evaluación Diseño Control'!$D$5,10))+IF($AC53='[4]Evaluación Diseño Control'!$C$6,15)+IF($AD53='[4]Evaluación Diseño Control'!$C$7,15)+IF($AE53='[4]Evaluación Diseño Control'!$C$8,10,IF($AE53='[4]Evaluación Diseño Control'!$D$8,5)))</f>
        <v>#REF!</v>
      </c>
      <c r="AG53" s="114" t="e">
        <f>IF($AF53&gt;95,"FUERTE",IF($AF53&gt;85,"MODERADO","DÉBIL"))</f>
        <v>#REF!</v>
      </c>
      <c r="AH53" s="113" t="s">
        <v>92</v>
      </c>
      <c r="AI53" s="114" t="e">
        <f>VLOOKUP(CONCATENATE($AG53,$AH53),'[4]Listas Nuevas'!$X$3:$Z$11,2,0)</f>
        <v>#REF!</v>
      </c>
      <c r="AJ53" s="114" t="e">
        <f>IF($AI53="FUERTE",100,IF($AI53="MODERADO",50,0))</f>
        <v>#REF!</v>
      </c>
      <c r="AK53" s="126" t="e">
        <f>VLOOKUP(CONCATENATE($AG53,$AH53),'[4]Listas Nuevas'!$X$3:$Z$11,3,0)</f>
        <v>#REF!</v>
      </c>
      <c r="AL53" s="127" t="s">
        <v>92</v>
      </c>
      <c r="AM53" s="252" t="s">
        <v>374</v>
      </c>
      <c r="AN53" s="114">
        <f>IFERROR(VLOOKUP(CONCATENATE(AL53,AM53),'[4]Listas Nuevas'!$AC$6:$AD$7,2,0),0)</f>
        <v>0</v>
      </c>
      <c r="AO53" s="252" t="s">
        <v>374</v>
      </c>
      <c r="AP53" s="114">
        <f>IFERROR(VLOOKUP(CONCATENATE(AL53,AO53),'[4]Listas Nuevas'!$AE$6:AI75,2,0),0)</f>
        <v>0</v>
      </c>
      <c r="AQ53" s="115" t="s">
        <v>404</v>
      </c>
      <c r="AR53" s="115" t="s">
        <v>91</v>
      </c>
      <c r="AS53" s="114" t="e">
        <f>INDEX('[4]MATRIZ DE CALIFICACIÓN'!$D$4:$H$8,MID($AQ53,1,1),MID($AR53,1,1))</f>
        <v>#REF!</v>
      </c>
      <c r="AT53" s="113"/>
      <c r="AU53" s="252"/>
      <c r="AV53" s="252"/>
      <c r="AW53" s="252"/>
      <c r="AX53" s="192"/>
      <c r="AY53" s="192"/>
      <c r="AZ53" s="252"/>
    </row>
    <row r="54" spans="1:52" s="116" customFormat="1" ht="139.5" customHeight="1" x14ac:dyDescent="0.25">
      <c r="A54" s="293" t="s">
        <v>431</v>
      </c>
      <c r="B54" s="298" t="s">
        <v>619</v>
      </c>
      <c r="C54" s="298" t="s">
        <v>100</v>
      </c>
      <c r="D54" s="113" t="s">
        <v>88</v>
      </c>
      <c r="E54" s="251" t="s">
        <v>96</v>
      </c>
      <c r="F54" s="361" t="s">
        <v>416</v>
      </c>
      <c r="G54" s="358" t="s">
        <v>809</v>
      </c>
      <c r="H54" s="358" t="s">
        <v>810</v>
      </c>
      <c r="I54" s="324" t="s">
        <v>577</v>
      </c>
      <c r="J54" s="324" t="s">
        <v>581</v>
      </c>
      <c r="K54" s="322" t="s">
        <v>829</v>
      </c>
      <c r="L54" s="115" t="s">
        <v>403</v>
      </c>
      <c r="M54" s="114" t="e">
        <f>VLOOKUP($L54,'[4]Listas Nuevas'!$L$2:$N$6,2,0)</f>
        <v>#N/A</v>
      </c>
      <c r="N54" s="115" t="s">
        <v>429</v>
      </c>
      <c r="O54" s="114" t="e">
        <f>INDEX('[4]MATRIZ DE CALIFICACIÓN'!$D$4:$H$8,MID($M54,1,1),MID($N54,1,1))</f>
        <v>#N/A</v>
      </c>
      <c r="P54" s="113" t="s">
        <v>351</v>
      </c>
      <c r="Q54" s="113" t="s">
        <v>352</v>
      </c>
      <c r="R54" s="252" t="s">
        <v>830</v>
      </c>
      <c r="S54" s="252" t="s">
        <v>650</v>
      </c>
      <c r="T54" s="252" t="s">
        <v>631</v>
      </c>
      <c r="U54" s="252" t="s">
        <v>831</v>
      </c>
      <c r="V54" s="252" t="s">
        <v>832</v>
      </c>
      <c r="W54" s="252" t="s">
        <v>833</v>
      </c>
      <c r="X54" s="252" t="s">
        <v>834</v>
      </c>
      <c r="Y54" s="113" t="s">
        <v>521</v>
      </c>
      <c r="Z54" s="113" t="s">
        <v>523</v>
      </c>
      <c r="AA54" s="113" t="s">
        <v>525</v>
      </c>
      <c r="AB54" s="113" t="s">
        <v>527</v>
      </c>
      <c r="AC54" s="113" t="s">
        <v>530</v>
      </c>
      <c r="AD54" s="113" t="s">
        <v>533</v>
      </c>
      <c r="AE54" s="113" t="s">
        <v>536</v>
      </c>
      <c r="AF54" s="114" t="e">
        <f>SUM(IF($Y54='[4]Evaluación Diseño Control'!$C$2,15)+IF($Z54='[4]Evaluación Diseño Control'!$C$3,15)+IF($AA54='[4]Evaluación Diseño Control'!$C$4,15)+IF($AB54='[4]Evaluación Diseño Control'!$C$5,15,IF($AB54='[4]Evaluación Diseño Control'!$D$5,10))+IF($AC54='[4]Evaluación Diseño Control'!$C$6,15)+IF($AD54='[4]Evaluación Diseño Control'!$C$7,15)+IF($AE54='[4]Evaluación Diseño Control'!$C$8,10,IF($AE54='[4]Evaluación Diseño Control'!$D$8,5)))</f>
        <v>#REF!</v>
      </c>
      <c r="AG54" s="114" t="e">
        <f t="shared" ref="AG54:AG57" si="4">IF($AF54&gt;95,"FUERTE",IF($AF54&gt;85,"MODERADO","DÉBIL"))</f>
        <v>#REF!</v>
      </c>
      <c r="AH54" s="113" t="s">
        <v>373</v>
      </c>
      <c r="AI54" s="114" t="e">
        <f>VLOOKUP(CONCATENATE($AG54,$AH54),'[5]Listas Nuevas'!$X$3:$Z$11,2,0)</f>
        <v>#REF!</v>
      </c>
      <c r="AJ54" s="114" t="e">
        <f t="shared" ref="AJ54:AJ57" si="5">IF($AI54="FUERTE",100,IF($AI54="MODERADO",50,0))</f>
        <v>#REF!</v>
      </c>
      <c r="AK54" s="126" t="e">
        <f>VLOOKUP(CONCATENATE($AG54,$AH54),'[5]Listas Nuevas'!$X$3:$Z$11,3,0)</f>
        <v>#REF!</v>
      </c>
      <c r="AL54" s="127" t="s">
        <v>373</v>
      </c>
      <c r="AM54" s="252" t="s">
        <v>374</v>
      </c>
      <c r="AN54" s="114">
        <f>IFERROR(VLOOKUP(CONCATENATE(AL54,AM54),'[5]Listas Nuevas'!$AC$6:$AD$7,2,0),0)</f>
        <v>0</v>
      </c>
      <c r="AO54" s="252" t="s">
        <v>374</v>
      </c>
      <c r="AP54" s="114">
        <f>IFERROR(VLOOKUP(CONCATENATE(AL54,AO54),'[5]Listas Nuevas'!$AE$6:AI82,2,0),0)</f>
        <v>0</v>
      </c>
      <c r="AQ54" s="115" t="s">
        <v>404</v>
      </c>
      <c r="AR54" s="115" t="s">
        <v>429</v>
      </c>
      <c r="AS54" s="334" t="e">
        <f>INDEX('[4]MATRIZ DE CALIFICACIÓN'!$D$4:$H$8,MID($AQ54,1,1),MID($AR54,1,1))</f>
        <v>#REF!</v>
      </c>
      <c r="AT54" s="113" t="s">
        <v>385</v>
      </c>
      <c r="AU54" s="252" t="s">
        <v>835</v>
      </c>
      <c r="AV54" s="252" t="s">
        <v>836</v>
      </c>
      <c r="AW54" s="266" t="s">
        <v>979</v>
      </c>
      <c r="AX54" s="192" t="s">
        <v>967</v>
      </c>
      <c r="AY54" s="192" t="s">
        <v>968</v>
      </c>
      <c r="AZ54" s="252" t="s">
        <v>837</v>
      </c>
    </row>
    <row r="55" spans="1:52" s="116" customFormat="1" ht="139.5" customHeight="1" x14ac:dyDescent="0.25">
      <c r="A55" s="302" t="s">
        <v>431</v>
      </c>
      <c r="B55" s="303" t="s">
        <v>129</v>
      </c>
      <c r="C55" s="298" t="s">
        <v>618</v>
      </c>
      <c r="D55" s="113" t="s">
        <v>88</v>
      </c>
      <c r="E55" s="251" t="s">
        <v>89</v>
      </c>
      <c r="F55" s="310" t="s">
        <v>416</v>
      </c>
      <c r="G55" s="356" t="s">
        <v>838</v>
      </c>
      <c r="H55" s="359" t="s">
        <v>839</v>
      </c>
      <c r="I55" s="324" t="s">
        <v>120</v>
      </c>
      <c r="J55" s="324" t="s">
        <v>820</v>
      </c>
      <c r="K55" s="322" t="s">
        <v>812</v>
      </c>
      <c r="L55" s="115" t="s">
        <v>382</v>
      </c>
      <c r="M55" s="114" t="e">
        <f>VLOOKUP($L55,'[4]Listas Nuevas'!$L$2:$N$6,2,0)</f>
        <v>#N/A</v>
      </c>
      <c r="N55" s="115" t="s">
        <v>429</v>
      </c>
      <c r="O55" s="114" t="e">
        <f>INDEX('[4]MATRIZ DE CALIFICACIÓN'!$D$4:$H$8,MID($M55,1,1),MID($N55,1,1))</f>
        <v>#N/A</v>
      </c>
      <c r="P55" s="265" t="s">
        <v>351</v>
      </c>
      <c r="Q55" s="265" t="s">
        <v>352</v>
      </c>
      <c r="R55" s="252" t="s">
        <v>821</v>
      </c>
      <c r="S55" s="252" t="s">
        <v>822</v>
      </c>
      <c r="T55" s="252" t="s">
        <v>823</v>
      </c>
      <c r="U55" s="252" t="s">
        <v>824</v>
      </c>
      <c r="V55" s="252" t="s">
        <v>825</v>
      </c>
      <c r="W55" s="252" t="s">
        <v>826</v>
      </c>
      <c r="X55" s="252" t="s">
        <v>827</v>
      </c>
      <c r="Y55" s="265" t="s">
        <v>521</v>
      </c>
      <c r="Z55" s="265" t="s">
        <v>523</v>
      </c>
      <c r="AA55" s="265" t="s">
        <v>526</v>
      </c>
      <c r="AB55" s="265" t="s">
        <v>527</v>
      </c>
      <c r="AC55" s="265" t="s">
        <v>531</v>
      </c>
      <c r="AD55" s="265" t="s">
        <v>532</v>
      </c>
      <c r="AE55" s="265" t="s">
        <v>534</v>
      </c>
      <c r="AF55" s="114" t="e">
        <f>SUM(IF($Y55='[4]Evaluación Diseño Control'!$C$2,15)+IF($Z55='[4]Evaluación Diseño Control'!$C$3,15)+IF($AA55='[4]Evaluación Diseño Control'!$C$4,15)+IF($AB55='[4]Evaluación Diseño Control'!$C$5,15,IF($AB55='[4]Evaluación Diseño Control'!$D$5,10))+IF($AC55='[4]Evaluación Diseño Control'!$C$6,15)+IF($AD55='[4]Evaluación Diseño Control'!$C$7,15)+IF($AE55='[4]Evaluación Diseño Control'!$C$8,10,IF($AE55='[4]Evaluación Diseño Control'!$D$8,5)))</f>
        <v>#REF!</v>
      </c>
      <c r="AG55" s="114" t="e">
        <f>IF($AF55&gt;95,"FUERTE",IF($AF55&gt;85,"MODERADO","DÉBIL"))</f>
        <v>#REF!</v>
      </c>
      <c r="AH55" s="265" t="s">
        <v>92</v>
      </c>
      <c r="AI55" s="114" t="e">
        <f>VLOOKUP(CONCATENATE($AG55,$AH55),'[4]Listas Nuevas'!$X$3:$Z$11,2,0)</f>
        <v>#REF!</v>
      </c>
      <c r="AJ55" s="114" t="e">
        <f>IF($AI55="FUERTE",100,IF($AI55="MODERADO",50,0))</f>
        <v>#REF!</v>
      </c>
      <c r="AK55" s="126" t="e">
        <f>VLOOKUP(CONCATENATE($AG55,$AH55),'[4]Listas Nuevas'!$X$3:$Z$11,3,0)</f>
        <v>#REF!</v>
      </c>
      <c r="AL55" s="127" t="s">
        <v>373</v>
      </c>
      <c r="AM55" s="252" t="s">
        <v>374</v>
      </c>
      <c r="AN55" s="114">
        <f>IFERROR(VLOOKUP(CONCATENATE(AL55,AM55),'[4]Listas Nuevas'!$AC$6:$AD$7,2,0),0)</f>
        <v>0</v>
      </c>
      <c r="AO55" s="252" t="s">
        <v>374</v>
      </c>
      <c r="AP55" s="114">
        <f>IFERROR(VLOOKUP(CONCATENATE(AL55,AO55),'[4]Listas Nuevas'!$AE$6:AI78,2,0),0)</f>
        <v>0</v>
      </c>
      <c r="AQ55" s="115" t="s">
        <v>383</v>
      </c>
      <c r="AR55" s="115" t="s">
        <v>91</v>
      </c>
      <c r="AS55" s="114" t="e">
        <f>INDEX('[4]MATRIZ DE CALIFICACIÓN'!$D$4:$H$8,MID($AQ55,1,1),MID($AR55,1,1))</f>
        <v>#REF!</v>
      </c>
      <c r="AT55" s="265" t="s">
        <v>385</v>
      </c>
      <c r="AU55" s="252" t="s">
        <v>977</v>
      </c>
      <c r="AV55" s="252" t="s">
        <v>947</v>
      </c>
      <c r="AW55" s="264" t="s">
        <v>828</v>
      </c>
      <c r="AX55" s="192" t="s">
        <v>967</v>
      </c>
      <c r="AY55" s="192" t="s">
        <v>968</v>
      </c>
      <c r="AZ55" s="252" t="s">
        <v>948</v>
      </c>
    </row>
    <row r="56" spans="1:52" s="116" customFormat="1" ht="139.5" customHeight="1" x14ac:dyDescent="0.25">
      <c r="A56" s="302" t="s">
        <v>431</v>
      </c>
      <c r="B56" s="303" t="s">
        <v>142</v>
      </c>
      <c r="C56" s="298" t="s">
        <v>94</v>
      </c>
      <c r="D56" s="113" t="s">
        <v>88</v>
      </c>
      <c r="E56" s="251" t="s">
        <v>95</v>
      </c>
      <c r="F56" s="310" t="s">
        <v>416</v>
      </c>
      <c r="G56" s="356" t="s">
        <v>838</v>
      </c>
      <c r="H56" s="359" t="s">
        <v>839</v>
      </c>
      <c r="I56" s="324" t="s">
        <v>578</v>
      </c>
      <c r="J56" s="324" t="s">
        <v>811</v>
      </c>
      <c r="K56" s="322" t="s">
        <v>812</v>
      </c>
      <c r="L56" s="115" t="s">
        <v>382</v>
      </c>
      <c r="M56" s="114" t="e">
        <f>VLOOKUP($N56,'[4]Listas Nuevas'!$L$2:$N$6,2,0)</f>
        <v>#N/A</v>
      </c>
      <c r="N56" s="115" t="s">
        <v>429</v>
      </c>
      <c r="O56" s="114" t="str">
        <f ca="1">INDEX('[4]MATRIZ DE CALIFICACIÓN'!$D$4:$H$8,MID($O56,1,1),MID($P56,1,1))</f>
        <v>(9) ZONA DE RIESGO ALTA
Reducir, Evitar, Compartir o Transferir el Riesgo</v>
      </c>
      <c r="P56" s="265" t="s">
        <v>351</v>
      </c>
      <c r="Q56" s="265" t="s">
        <v>352</v>
      </c>
      <c r="R56" s="252" t="s">
        <v>813</v>
      </c>
      <c r="S56" s="252" t="s">
        <v>814</v>
      </c>
      <c r="T56" s="252" t="s">
        <v>815</v>
      </c>
      <c r="U56" s="252" t="s">
        <v>816</v>
      </c>
      <c r="V56" s="252" t="s">
        <v>817</v>
      </c>
      <c r="W56" s="252" t="s">
        <v>818</v>
      </c>
      <c r="X56" s="252" t="s">
        <v>819</v>
      </c>
      <c r="Y56" s="265" t="s">
        <v>521</v>
      </c>
      <c r="Z56" s="265" t="s">
        <v>523</v>
      </c>
      <c r="AA56" s="265" t="s">
        <v>525</v>
      </c>
      <c r="AB56" s="265" t="s">
        <v>527</v>
      </c>
      <c r="AC56" s="265" t="s">
        <v>530</v>
      </c>
      <c r="AD56" s="265" t="s">
        <v>532</v>
      </c>
      <c r="AE56" s="265" t="s">
        <v>534</v>
      </c>
      <c r="AF56" s="114">
        <f ca="1">SUM(IF($AA56='[4]Evaluación Diseño Control'!$C$2,15)+IF($AB56='[4]Evaluación Diseño Control'!$C$3,15)+IF($AC56='[4]Evaluación Diseño Control'!$C$4,15)+IF($AD56='[4]Evaluación Diseño Control'!$C$5,15,IF($AD56='[4]Evaluación Diseño Control'!$D$5,10))+IF($AE56='[4]Evaluación Diseño Control'!$C$6,15)+IF($AF56='[4]Evaluación Diseño Control'!$C$7,15)+IF($AG56='[4]Evaluación Diseño Control'!$C$8,10,IF($AG56='[4]Evaluación Diseño Control'!$D$8,5)))</f>
        <v>100</v>
      </c>
      <c r="AG56" s="114" t="str">
        <f>IF($AH56&gt;95,"FUERTE",IF($AH56&gt;85,"MODERADO","DÉBIL"))</f>
        <v>FUERTE</v>
      </c>
      <c r="AH56" s="265" t="s">
        <v>92</v>
      </c>
      <c r="AI56" s="114" t="str">
        <f ca="1">VLOOKUP(CONCATENATE($AI56,$AJ56),'[4]Listas Nuevas'!$X$3:$Z$11,2,0)</f>
        <v>FUERTE</v>
      </c>
      <c r="AJ56" s="114">
        <f ca="1">IF($AK56="FUERTE",100,IF($AK56="MODERADO",50,0))</f>
        <v>100</v>
      </c>
      <c r="AK56" s="126" t="str">
        <f ca="1">VLOOKUP(CONCATENATE($AI56,$AJ56),'[4]Listas Nuevas'!$X$3:$Z$11,3,0)</f>
        <v>No</v>
      </c>
      <c r="AL56" s="127" t="s">
        <v>92</v>
      </c>
      <c r="AM56" s="252" t="s">
        <v>374</v>
      </c>
      <c r="AN56" s="114">
        <f>IFERROR(VLOOKUP(CONCATENATE(AL56,AM56),'[4]Listas Nuevas'!$AC$6:$AD$7,2,0),0)</f>
        <v>0</v>
      </c>
      <c r="AO56" s="252" t="s">
        <v>374</v>
      </c>
      <c r="AP56" s="114">
        <f>IFERROR(VLOOKUP(CONCATENATE(AL56,AO56),'[4]Listas Nuevas'!$AE$6:AG79,2,0),0)</f>
        <v>0</v>
      </c>
      <c r="AQ56" s="115" t="s">
        <v>404</v>
      </c>
      <c r="AR56" s="115" t="s">
        <v>91</v>
      </c>
      <c r="AS56" s="114" t="str">
        <f ca="1">INDEX('[4]MATRIZ DE CALIFICACIÓN'!$D$4:$H$8,MID($AS56,1,1),MID($AT56,1,1))</f>
        <v>(2) ZONA DE RIESGO BAJA
Asumir el riesgo</v>
      </c>
      <c r="AT56" s="265"/>
      <c r="AU56" s="252"/>
      <c r="AV56" s="252"/>
      <c r="AW56" s="252"/>
      <c r="AX56" s="192"/>
      <c r="AY56" s="192"/>
      <c r="AZ56" s="252"/>
    </row>
    <row r="57" spans="1:52" s="116" customFormat="1" ht="139.5" customHeight="1" x14ac:dyDescent="0.25">
      <c r="A57" s="302" t="s">
        <v>431</v>
      </c>
      <c r="B57" s="298" t="s">
        <v>619</v>
      </c>
      <c r="C57" s="298" t="s">
        <v>100</v>
      </c>
      <c r="D57" s="113" t="s">
        <v>88</v>
      </c>
      <c r="E57" s="251" t="s">
        <v>96</v>
      </c>
      <c r="F57" s="310" t="s">
        <v>416</v>
      </c>
      <c r="G57" s="356" t="s">
        <v>838</v>
      </c>
      <c r="H57" s="359" t="s">
        <v>839</v>
      </c>
      <c r="I57" s="324" t="s">
        <v>577</v>
      </c>
      <c r="J57" s="324" t="s">
        <v>581</v>
      </c>
      <c r="K57" s="322" t="s">
        <v>829</v>
      </c>
      <c r="L57" s="115" t="s">
        <v>403</v>
      </c>
      <c r="M57" s="114" t="e">
        <f>VLOOKUP($L57,'[4]Listas Nuevas'!$L$2:$N$6,2,0)</f>
        <v>#N/A</v>
      </c>
      <c r="N57" s="115" t="s">
        <v>429</v>
      </c>
      <c r="O57" s="114" t="e">
        <f>INDEX('[4]MATRIZ DE CALIFICACIÓN'!$D$4:$H$8,MID($M57,1,1),MID($N57,1,1))</f>
        <v>#N/A</v>
      </c>
      <c r="P57" s="265" t="s">
        <v>351</v>
      </c>
      <c r="Q57" s="265" t="s">
        <v>352</v>
      </c>
      <c r="R57" s="252" t="s">
        <v>830</v>
      </c>
      <c r="S57" s="252" t="s">
        <v>650</v>
      </c>
      <c r="T57" s="252" t="s">
        <v>631</v>
      </c>
      <c r="U57" s="252" t="s">
        <v>831</v>
      </c>
      <c r="V57" s="252" t="s">
        <v>832</v>
      </c>
      <c r="W57" s="252" t="s">
        <v>833</v>
      </c>
      <c r="X57" s="252" t="s">
        <v>834</v>
      </c>
      <c r="Y57" s="265" t="s">
        <v>521</v>
      </c>
      <c r="Z57" s="265" t="s">
        <v>523</v>
      </c>
      <c r="AA57" s="265" t="s">
        <v>525</v>
      </c>
      <c r="AB57" s="265" t="s">
        <v>527</v>
      </c>
      <c r="AC57" s="265" t="s">
        <v>530</v>
      </c>
      <c r="AD57" s="265" t="s">
        <v>533</v>
      </c>
      <c r="AE57" s="265" t="s">
        <v>536</v>
      </c>
      <c r="AF57" s="114" t="e">
        <f>SUM(IF($Y57='[4]Evaluación Diseño Control'!$C$2,15)+IF($Z57='[4]Evaluación Diseño Control'!$C$3,15)+IF($AA57='[4]Evaluación Diseño Control'!$C$4,15)+IF($AB57='[4]Evaluación Diseño Control'!$C$5,15,IF($AB57='[4]Evaluación Diseño Control'!$D$5,10))+IF($AC57='[4]Evaluación Diseño Control'!$C$6,15)+IF($AD57='[4]Evaluación Diseño Control'!$C$7,15)+IF($AE57='[4]Evaluación Diseño Control'!$C$8,10,IF($AE57='[4]Evaluación Diseño Control'!$D$8,5)))</f>
        <v>#REF!</v>
      </c>
      <c r="AG57" s="114" t="e">
        <f t="shared" si="4"/>
        <v>#REF!</v>
      </c>
      <c r="AH57" s="265" t="s">
        <v>373</v>
      </c>
      <c r="AI57" s="114" t="e">
        <f>VLOOKUP(CONCATENATE($AG57,$AH57),'[5]Listas Nuevas'!$X$3:$Z$11,2,0)</f>
        <v>#REF!</v>
      </c>
      <c r="AJ57" s="114" t="e">
        <f t="shared" si="5"/>
        <v>#REF!</v>
      </c>
      <c r="AK57" s="126" t="e">
        <f>VLOOKUP(CONCATENATE($AG57,$AH57),'[5]Listas Nuevas'!$X$3:$Z$11,3,0)</f>
        <v>#REF!</v>
      </c>
      <c r="AL57" s="127" t="s">
        <v>373</v>
      </c>
      <c r="AM57" s="252" t="s">
        <v>374</v>
      </c>
      <c r="AN57" s="114">
        <f>IFERROR(VLOOKUP(CONCATENATE(AL57,AM57),'[5]Listas Nuevas'!$AC$6:$AD$7,2,0),0)</f>
        <v>0</v>
      </c>
      <c r="AO57" s="252" t="s">
        <v>374</v>
      </c>
      <c r="AP57" s="114">
        <f>IFERROR(VLOOKUP(CONCATENATE(AL57,AO57),'[5]Listas Nuevas'!$AE$6:AI85,2,0),0)</f>
        <v>0</v>
      </c>
      <c r="AQ57" s="115" t="s">
        <v>404</v>
      </c>
      <c r="AR57" s="115" t="s">
        <v>429</v>
      </c>
      <c r="AS57" s="114" t="e">
        <f>INDEX('[4]MATRIZ DE CALIFICACIÓN'!$D$4:$H$8,MID($AQ57,1,1),MID($AR57,1,1))</f>
        <v>#REF!</v>
      </c>
      <c r="AT57" s="265" t="s">
        <v>385</v>
      </c>
      <c r="AU57" s="252" t="s">
        <v>835</v>
      </c>
      <c r="AV57" s="252" t="s">
        <v>836</v>
      </c>
      <c r="AW57" s="266" t="s">
        <v>979</v>
      </c>
      <c r="AX57" s="192" t="s">
        <v>967</v>
      </c>
      <c r="AY57" s="192" t="s">
        <v>968</v>
      </c>
      <c r="AZ57" s="252" t="s">
        <v>837</v>
      </c>
    </row>
    <row r="58" spans="1:52" s="116" customFormat="1" ht="139.5" customHeight="1" x14ac:dyDescent="0.25">
      <c r="A58" s="304" t="s">
        <v>99</v>
      </c>
      <c r="B58" s="303" t="s">
        <v>129</v>
      </c>
      <c r="C58" s="298" t="s">
        <v>618</v>
      </c>
      <c r="D58" s="113" t="s">
        <v>88</v>
      </c>
      <c r="E58" s="251" t="s">
        <v>89</v>
      </c>
      <c r="F58" s="430" t="s">
        <v>90</v>
      </c>
      <c r="G58" s="355" t="s">
        <v>840</v>
      </c>
      <c r="H58" s="360" t="s">
        <v>841</v>
      </c>
      <c r="I58" s="322" t="s">
        <v>586</v>
      </c>
      <c r="J58" s="322" t="s">
        <v>842</v>
      </c>
      <c r="K58" s="322" t="s">
        <v>843</v>
      </c>
      <c r="L58" s="115" t="s">
        <v>403</v>
      </c>
      <c r="M58" s="114" t="e">
        <f>VLOOKUP($L58,'[6]Listas Nuevas'!$L$2:$N$6,2,0)</f>
        <v>#N/A</v>
      </c>
      <c r="N58" s="115" t="s">
        <v>97</v>
      </c>
      <c r="O58" s="114" t="e">
        <f>INDEX('[6]MATRIZ DE CALIFICACIÓN'!$D$4:$H$8,MID($M58,1,1),MID($N58,1,1))</f>
        <v>#N/A</v>
      </c>
      <c r="P58" s="113" t="s">
        <v>351</v>
      </c>
      <c r="Q58" s="113" t="s">
        <v>352</v>
      </c>
      <c r="R58" s="252" t="s">
        <v>844</v>
      </c>
      <c r="S58" s="252" t="s">
        <v>822</v>
      </c>
      <c r="T58" s="252" t="s">
        <v>631</v>
      </c>
      <c r="U58" s="252" t="s">
        <v>845</v>
      </c>
      <c r="V58" s="252" t="s">
        <v>846</v>
      </c>
      <c r="W58" s="252" t="s">
        <v>847</v>
      </c>
      <c r="X58" s="252" t="s">
        <v>848</v>
      </c>
      <c r="Y58" s="113" t="s">
        <v>521</v>
      </c>
      <c r="Z58" s="113" t="s">
        <v>523</v>
      </c>
      <c r="AA58" s="113" t="s">
        <v>525</v>
      </c>
      <c r="AB58" s="113" t="s">
        <v>527</v>
      </c>
      <c r="AC58" s="113" t="s">
        <v>530</v>
      </c>
      <c r="AD58" s="113" t="s">
        <v>532</v>
      </c>
      <c r="AE58" s="113" t="s">
        <v>534</v>
      </c>
      <c r="AF58" s="114" t="e">
        <f>SUM(IF($Y58='[6]Evaluación Diseño Control'!$C$2,15)+IF($Z58='[6]Evaluación Diseño Control'!$C$3,15)+IF($AA58='[6]Evaluación Diseño Control'!$C$4,15)+IF($AB58='[6]Evaluación Diseño Control'!$C$5,15,IF($AB58='[6]Evaluación Diseño Control'!$D$5,10))+IF($AC58='[6]Evaluación Diseño Control'!$C$6,15)+IF($AD58='[6]Evaluación Diseño Control'!$C$7,15)+IF($AE58='[6]Evaluación Diseño Control'!$C$8,10,IF($AE58='[6]Evaluación Diseño Control'!$D$8,5)))</f>
        <v>#REF!</v>
      </c>
      <c r="AG58" s="114" t="e">
        <f>IF($AF58&gt;95,"FUERTE",IF($AF58&gt;85,"MODERADO","DÉBIL"))</f>
        <v>#REF!</v>
      </c>
      <c r="AH58" s="113" t="s">
        <v>92</v>
      </c>
      <c r="AI58" s="114" t="e">
        <f>VLOOKUP(CONCATENATE($AG58,$AH58),'[6]Listas Nuevas'!$X$3:$Z$11,2,0)</f>
        <v>#REF!</v>
      </c>
      <c r="AJ58" s="114" t="e">
        <f>IF($AI58="FUERTE",100,IF($AI58="MODERADO",50,0))</f>
        <v>#REF!</v>
      </c>
      <c r="AK58" s="126" t="e">
        <f>VLOOKUP(CONCATENATE($AG58,$AH58),'[6]Listas Nuevas'!$X$3:$Z$11,3,0)</f>
        <v>#REF!</v>
      </c>
      <c r="AL58" s="127" t="s">
        <v>92</v>
      </c>
      <c r="AM58" s="252" t="s">
        <v>374</v>
      </c>
      <c r="AN58" s="114">
        <f>IFERROR(VLOOKUP(CONCATENATE(AL58,AM58),'[6]Listas Nuevas'!$AC$6:$AD$7,2,0),0)</f>
        <v>0</v>
      </c>
      <c r="AO58" s="252" t="s">
        <v>374</v>
      </c>
      <c r="AP58" s="114">
        <f>IFERROR(VLOOKUP(CONCATENATE(AL58,AO58),'[6]Listas Nuevas'!$AE$6:AI101,2,0),0)</f>
        <v>0</v>
      </c>
      <c r="AQ58" s="115" t="s">
        <v>404</v>
      </c>
      <c r="AR58" s="115" t="s">
        <v>429</v>
      </c>
      <c r="AS58" s="114" t="e">
        <f>INDEX('[6]MATRIZ DE CALIFICACIÓN'!$D$4:$H$8,MID($AQ58,1,1),MID($AR58,1,1))</f>
        <v>#REF!</v>
      </c>
      <c r="AT58" s="113"/>
      <c r="AU58" s="252"/>
      <c r="AV58" s="252"/>
      <c r="AW58" s="252"/>
      <c r="AX58" s="192"/>
      <c r="AY58" s="192"/>
      <c r="AZ58" s="252"/>
    </row>
    <row r="59" spans="1:52" s="116" customFormat="1" ht="139.5" customHeight="1" x14ac:dyDescent="0.25">
      <c r="A59" s="304" t="s">
        <v>99</v>
      </c>
      <c r="B59" s="303" t="s">
        <v>142</v>
      </c>
      <c r="C59" s="298" t="s">
        <v>94</v>
      </c>
      <c r="D59" s="113" t="s">
        <v>88</v>
      </c>
      <c r="E59" s="251" t="s">
        <v>95</v>
      </c>
      <c r="F59" s="431"/>
      <c r="G59" s="355" t="s">
        <v>840</v>
      </c>
      <c r="H59" s="360" t="s">
        <v>841</v>
      </c>
      <c r="I59" s="322" t="s">
        <v>578</v>
      </c>
      <c r="J59" s="322" t="s">
        <v>580</v>
      </c>
      <c r="K59" s="322" t="s">
        <v>849</v>
      </c>
      <c r="L59" s="115" t="s">
        <v>403</v>
      </c>
      <c r="M59" s="114" t="e">
        <f>VLOOKUP($L59,'[6]Listas Nuevas'!$L$2:$N$6,2,0)</f>
        <v>#N/A</v>
      </c>
      <c r="N59" s="115" t="s">
        <v>433</v>
      </c>
      <c r="O59" s="114" t="e">
        <f>INDEX('[6]MATRIZ DE CALIFICACIÓN'!$D$4:$H$8,MID($M59,1,1),MID($N59,1,1))</f>
        <v>#N/A</v>
      </c>
      <c r="P59" s="113" t="s">
        <v>351</v>
      </c>
      <c r="Q59" s="113" t="s">
        <v>352</v>
      </c>
      <c r="R59" s="252" t="s">
        <v>850</v>
      </c>
      <c r="S59" s="252" t="s">
        <v>822</v>
      </c>
      <c r="T59" s="252" t="s">
        <v>631</v>
      </c>
      <c r="U59" s="252" t="s">
        <v>851</v>
      </c>
      <c r="V59" s="247" t="s">
        <v>852</v>
      </c>
      <c r="W59" s="252" t="s">
        <v>853</v>
      </c>
      <c r="X59" s="252" t="s">
        <v>854</v>
      </c>
      <c r="Y59" s="113" t="s">
        <v>521</v>
      </c>
      <c r="Z59" s="113" t="s">
        <v>523</v>
      </c>
      <c r="AA59" s="113" t="s">
        <v>525</v>
      </c>
      <c r="AB59" s="113" t="s">
        <v>527</v>
      </c>
      <c r="AC59" s="113" t="s">
        <v>530</v>
      </c>
      <c r="AD59" s="113" t="s">
        <v>532</v>
      </c>
      <c r="AE59" s="113" t="s">
        <v>534</v>
      </c>
      <c r="AF59" s="114" t="e">
        <f>SUM(IF($Y59='[6]Evaluación Diseño Control'!$C$2,15)+IF($Z59='[6]Evaluación Diseño Control'!$C$3,15)+IF($AA59='[6]Evaluación Diseño Control'!$C$4,15)+IF($AB59='[6]Evaluación Diseño Control'!$C$5,15,IF($AB59='[6]Evaluación Diseño Control'!$D$5,10))+IF($AC59='[6]Evaluación Diseño Control'!$C$6,15)+IF($AD59='[6]Evaluación Diseño Control'!$C$7,15)+IF($AE59='[6]Evaluación Diseño Control'!$C$8,10,IF($AE59='[6]Evaluación Diseño Control'!$D$8,5)))</f>
        <v>#REF!</v>
      </c>
      <c r="AG59" s="114" t="e">
        <f>IF($AF59&gt;95,"FUERTE",IF($AF59&gt;85,"MODERADO","DÉBIL"))</f>
        <v>#REF!</v>
      </c>
      <c r="AH59" s="113" t="s">
        <v>92</v>
      </c>
      <c r="AI59" s="114" t="e">
        <f>VLOOKUP(CONCATENATE($AG59,$AH59),'[6]Listas Nuevas'!$X$3:$Z$11,2,0)</f>
        <v>#REF!</v>
      </c>
      <c r="AJ59" s="114" t="e">
        <f>IF($AI59="FUERTE",100,IF($AI59="MODERADO",50,0))</f>
        <v>#REF!</v>
      </c>
      <c r="AK59" s="126" t="e">
        <f>VLOOKUP(CONCATENATE($AG59,$AH59),'[6]Listas Nuevas'!$X$3:$Z$11,3,0)</f>
        <v>#REF!</v>
      </c>
      <c r="AL59" s="127" t="s">
        <v>92</v>
      </c>
      <c r="AM59" s="252" t="s">
        <v>374</v>
      </c>
      <c r="AN59" s="114">
        <f>IFERROR(VLOOKUP(CONCATENATE(AL59,AM59),'[6]Listas Nuevas'!$AC$6:$AD$7,2,0),0)</f>
        <v>0</v>
      </c>
      <c r="AO59" s="252" t="s">
        <v>374</v>
      </c>
      <c r="AP59" s="114">
        <f>IFERROR(VLOOKUP(CONCATENATE(AL59,AO59),'[6]Listas Nuevas'!$AE$6:AI102,2,0),0)</f>
        <v>0</v>
      </c>
      <c r="AQ59" s="115" t="s">
        <v>404</v>
      </c>
      <c r="AR59" s="115" t="s">
        <v>429</v>
      </c>
      <c r="AS59" s="114" t="e">
        <f>INDEX('[6]MATRIZ DE CALIFICACIÓN'!$D$4:$H$8,MID($AQ59,1,1),MID($AR59,1,1))</f>
        <v>#REF!</v>
      </c>
      <c r="AT59" s="113"/>
      <c r="AU59" s="252"/>
      <c r="AV59" s="252"/>
      <c r="AW59" s="252"/>
      <c r="AX59" s="192"/>
      <c r="AY59" s="192"/>
      <c r="AZ59" s="252"/>
    </row>
    <row r="60" spans="1:52" s="116" customFormat="1" ht="139.5" customHeight="1" x14ac:dyDescent="0.25">
      <c r="A60" s="302" t="s">
        <v>398</v>
      </c>
      <c r="B60" s="303" t="s">
        <v>129</v>
      </c>
      <c r="C60" s="298" t="s">
        <v>618</v>
      </c>
      <c r="D60" s="113" t="s">
        <v>88</v>
      </c>
      <c r="E60" s="251" t="s">
        <v>89</v>
      </c>
      <c r="F60" s="307" t="s">
        <v>132</v>
      </c>
      <c r="G60" s="342" t="s">
        <v>855</v>
      </c>
      <c r="H60" s="330" t="s">
        <v>856</v>
      </c>
      <c r="I60" s="326" t="s">
        <v>586</v>
      </c>
      <c r="J60" s="326" t="s">
        <v>587</v>
      </c>
      <c r="K60" s="326" t="s">
        <v>857</v>
      </c>
      <c r="L60" s="317" t="s">
        <v>403</v>
      </c>
      <c r="M60" s="114" t="e">
        <f>VLOOKUP($L60,'[7]Listas Nuevas'!$L$2:$N$6,2,0)</f>
        <v>#N/A</v>
      </c>
      <c r="N60" s="273" t="s">
        <v>433</v>
      </c>
      <c r="O60" s="274" t="e">
        <f>INDEX('[8]MATRIZ DE CALIFICACIÓN'!$D$4:$H$8,MID($M60,1,1),MID($N60,1,1))</f>
        <v>#N/A</v>
      </c>
      <c r="P60" s="275" t="s">
        <v>351</v>
      </c>
      <c r="Q60" s="275" t="s">
        <v>352</v>
      </c>
      <c r="R60" s="272" t="s">
        <v>858</v>
      </c>
      <c r="S60" s="272" t="s">
        <v>859</v>
      </c>
      <c r="T60" s="272" t="s">
        <v>631</v>
      </c>
      <c r="U60" s="272" t="s">
        <v>860</v>
      </c>
      <c r="V60" s="266" t="s">
        <v>861</v>
      </c>
      <c r="W60" s="266" t="s">
        <v>862</v>
      </c>
      <c r="X60" s="266" t="s">
        <v>863</v>
      </c>
      <c r="Y60" s="276" t="s">
        <v>521</v>
      </c>
      <c r="Z60" s="276" t="s">
        <v>523</v>
      </c>
      <c r="AA60" s="276" t="s">
        <v>525</v>
      </c>
      <c r="AB60" s="276" t="s">
        <v>527</v>
      </c>
      <c r="AC60" s="276" t="s">
        <v>530</v>
      </c>
      <c r="AD60" s="276" t="s">
        <v>532</v>
      </c>
      <c r="AE60" s="276" t="s">
        <v>534</v>
      </c>
      <c r="AF60" s="114" t="e">
        <f>SUM(IF($Y60='[7]Evaluación Diseño Control'!$C$2,15)+IF($Z60='[7]Evaluación Diseño Control'!$C$3,15)+IF($AA60='[7]Evaluación Diseño Control'!$C$4,15)+IF($AB60='[7]Evaluación Diseño Control'!$C$5,15,IF($AB60='[7]Evaluación Diseño Control'!$D$5,10))+IF($AC60='[7]Evaluación Diseño Control'!$C$6,15)+IF($AD60='[7]Evaluación Diseño Control'!$C$7,15)+IF($AE60='[7]Evaluación Diseño Control'!$C$8,10,IF($AE60='[7]Evaluación Diseño Control'!$D$8,5)))</f>
        <v>#REF!</v>
      </c>
      <c r="AG60" s="274" t="e">
        <f t="shared" ref="AG60:AG107" si="6">IF($AF60&gt;95,"FUERTE",IF($AF60&gt;85,"MODERADO","DÉBIL"))</f>
        <v>#REF!</v>
      </c>
      <c r="AH60" s="277" t="s">
        <v>373</v>
      </c>
      <c r="AI60" s="252" t="e">
        <f>VLOOKUP(CONCATENATE($AG60,$AH60),'[7]Listas Nuevas'!$X$3:$Z$11,2,0)</f>
        <v>#REF!</v>
      </c>
      <c r="AJ60" s="114" t="e">
        <f t="shared" ref="AJ60:AJ107" si="7">IF($AI60="FUERTE",100,IF($AI60="MODERADO",50,0))</f>
        <v>#REF!</v>
      </c>
      <c r="AK60" s="126" t="e">
        <f>VLOOKUP(CONCATENATE($AG60,$AH60),'[7]Listas Nuevas'!$X$3:$Z$11,3,0)</f>
        <v>#REF!</v>
      </c>
      <c r="AL60" s="278" t="s">
        <v>373</v>
      </c>
      <c r="AM60" s="266" t="s">
        <v>374</v>
      </c>
      <c r="AN60" s="274">
        <f>IFERROR(VLOOKUP(CONCATENATE(AL60,AM60),'[8]Listas Nuevas'!$AC$6:$AD$7,2,0),0)</f>
        <v>0</v>
      </c>
      <c r="AO60" s="266" t="s">
        <v>374</v>
      </c>
      <c r="AP60" s="274">
        <f>IFERROR(VLOOKUP(CONCATENATE(AL60,AO60),'[8]Listas Nuevas'!$AE$6:AI113,2,0),0)</f>
        <v>0</v>
      </c>
      <c r="AQ60" s="115" t="s">
        <v>404</v>
      </c>
      <c r="AR60" s="273" t="s">
        <v>429</v>
      </c>
      <c r="AS60" s="274" t="e">
        <f>INDEX('[8]MATRIZ DE CALIFICACIÓN'!$D$4:$H$8,MID($AQ60,1,1),MID($AR60,1,1))</f>
        <v>#REF!</v>
      </c>
      <c r="AT60" s="276" t="s">
        <v>385</v>
      </c>
      <c r="AU60" s="266" t="s">
        <v>864</v>
      </c>
      <c r="AV60" s="266" t="s">
        <v>865</v>
      </c>
      <c r="AW60" s="266" t="s">
        <v>859</v>
      </c>
      <c r="AX60" s="192" t="s">
        <v>967</v>
      </c>
      <c r="AY60" s="192" t="s">
        <v>968</v>
      </c>
      <c r="AZ60" s="266" t="s">
        <v>865</v>
      </c>
    </row>
    <row r="61" spans="1:52" s="116" customFormat="1" ht="139.5" customHeight="1" x14ac:dyDescent="0.25">
      <c r="A61" s="302" t="s">
        <v>398</v>
      </c>
      <c r="B61" s="303" t="s">
        <v>142</v>
      </c>
      <c r="C61" s="298" t="s">
        <v>94</v>
      </c>
      <c r="D61" s="113" t="s">
        <v>88</v>
      </c>
      <c r="E61" s="251" t="s">
        <v>95</v>
      </c>
      <c r="F61" s="307" t="s">
        <v>132</v>
      </c>
      <c r="G61" s="342" t="s">
        <v>855</v>
      </c>
      <c r="H61" s="330" t="s">
        <v>856</v>
      </c>
      <c r="I61" s="324" t="s">
        <v>120</v>
      </c>
      <c r="J61" s="324" t="s">
        <v>119</v>
      </c>
      <c r="K61" s="319" t="s">
        <v>866</v>
      </c>
      <c r="L61" s="115" t="s">
        <v>392</v>
      </c>
      <c r="M61" s="114" t="e">
        <f>VLOOKUP($L61,'[7]Listas Nuevas'!$L$2:$N$6,2,0)</f>
        <v>#N/A</v>
      </c>
      <c r="N61" s="273" t="s">
        <v>433</v>
      </c>
      <c r="O61" s="274" t="e">
        <f>INDEX('[8]MATRIZ DE CALIFICACIÓN'!$D$4:$H$8,MID($M61,1,1),MID($N61,1,1))</f>
        <v>#N/A</v>
      </c>
      <c r="P61" s="275" t="s">
        <v>351</v>
      </c>
      <c r="Q61" s="275" t="s">
        <v>352</v>
      </c>
      <c r="R61" s="272" t="s">
        <v>867</v>
      </c>
      <c r="S61" s="272" t="s">
        <v>868</v>
      </c>
      <c r="T61" s="272" t="s">
        <v>869</v>
      </c>
      <c r="U61" s="272" t="s">
        <v>870</v>
      </c>
      <c r="V61" s="266" t="s">
        <v>756</v>
      </c>
      <c r="W61" s="266" t="s">
        <v>871</v>
      </c>
      <c r="X61" s="266" t="s">
        <v>863</v>
      </c>
      <c r="Y61" s="276" t="s">
        <v>521</v>
      </c>
      <c r="Z61" s="276" t="s">
        <v>523</v>
      </c>
      <c r="AA61" s="276" t="s">
        <v>525</v>
      </c>
      <c r="AB61" s="276" t="s">
        <v>527</v>
      </c>
      <c r="AC61" s="276" t="s">
        <v>530</v>
      </c>
      <c r="AD61" s="113" t="s">
        <v>532</v>
      </c>
      <c r="AE61" s="113" t="s">
        <v>535</v>
      </c>
      <c r="AF61" s="114" t="e">
        <f>SUM(IF($Y61='[7]Evaluación Diseño Control'!$C$2,15)+IF($Z61='[7]Evaluación Diseño Control'!$C$3,15)+IF($AA61='[7]Evaluación Diseño Control'!$C$4,15)+IF($AB61='[7]Evaluación Diseño Control'!$C$5,15,IF($AB61='[7]Evaluación Diseño Control'!$D$5,10))+IF($AC61='[7]Evaluación Diseño Control'!$C$6,15)+IF($AD61='[7]Evaluación Diseño Control'!$C$7,15)+IF($AE61='[7]Evaluación Diseño Control'!$C$8,10,IF($AE61='[7]Evaluación Diseño Control'!$D$8,5)))</f>
        <v>#REF!</v>
      </c>
      <c r="AG61" s="274" t="e">
        <f t="shared" si="6"/>
        <v>#REF!</v>
      </c>
      <c r="AH61" s="277" t="s">
        <v>373</v>
      </c>
      <c r="AI61" s="252" t="e">
        <f>VLOOKUP(CONCATENATE($AG61,$AH61),'[7]Listas Nuevas'!$X$3:$Z$11,2,0)</f>
        <v>#REF!</v>
      </c>
      <c r="AJ61" s="114" t="e">
        <f t="shared" si="7"/>
        <v>#REF!</v>
      </c>
      <c r="AK61" s="126" t="e">
        <f>VLOOKUP(CONCATENATE($AG61,$AH61),'[7]Listas Nuevas'!$X$3:$Z$11,3,0)</f>
        <v>#REF!</v>
      </c>
      <c r="AL61" s="278" t="s">
        <v>373</v>
      </c>
      <c r="AM61" s="266" t="s">
        <v>374</v>
      </c>
      <c r="AN61" s="274">
        <f>IFERROR(VLOOKUP(CONCATENATE(AL61,AM61),'[8]Listas Nuevas'!$AC$6:$AD$7,2,0),0)</f>
        <v>0</v>
      </c>
      <c r="AO61" s="266" t="s">
        <v>374</v>
      </c>
      <c r="AP61" s="274">
        <f>IFERROR(VLOOKUP(CONCATENATE(AL61,AO61),'[8]Listas Nuevas'!$AE$6:AI114,2,0),0)</f>
        <v>0</v>
      </c>
      <c r="AQ61" s="115" t="s">
        <v>383</v>
      </c>
      <c r="AR61" s="273" t="s">
        <v>429</v>
      </c>
      <c r="AS61" s="274" t="e">
        <f>INDEX('[8]MATRIZ DE CALIFICACIÓN'!$D$4:$H$8,MID($AQ61,1,1),MID($AR61,1,1))</f>
        <v>#REF!</v>
      </c>
      <c r="AT61" s="276" t="s">
        <v>385</v>
      </c>
      <c r="AU61" s="266" t="s">
        <v>872</v>
      </c>
      <c r="AV61" s="266" t="s">
        <v>873</v>
      </c>
      <c r="AW61" s="266" t="s">
        <v>993</v>
      </c>
      <c r="AX61" s="192" t="s">
        <v>967</v>
      </c>
      <c r="AY61" s="192" t="s">
        <v>968</v>
      </c>
      <c r="AZ61" s="266" t="s">
        <v>873</v>
      </c>
    </row>
    <row r="62" spans="1:52" s="116" customFormat="1" ht="139.5" customHeight="1" x14ac:dyDescent="0.25">
      <c r="A62" s="302" t="s">
        <v>398</v>
      </c>
      <c r="B62" s="298" t="s">
        <v>619</v>
      </c>
      <c r="C62" s="298" t="s">
        <v>100</v>
      </c>
      <c r="D62" s="113" t="s">
        <v>88</v>
      </c>
      <c r="E62" s="251" t="s">
        <v>96</v>
      </c>
      <c r="F62" s="307" t="s">
        <v>132</v>
      </c>
      <c r="G62" s="342" t="s">
        <v>855</v>
      </c>
      <c r="H62" s="330" t="s">
        <v>856</v>
      </c>
      <c r="I62" s="326" t="s">
        <v>577</v>
      </c>
      <c r="J62" s="326" t="s">
        <v>581</v>
      </c>
      <c r="K62" s="319" t="s">
        <v>875</v>
      </c>
      <c r="L62" s="273" t="s">
        <v>403</v>
      </c>
      <c r="M62" s="114" t="e">
        <f>VLOOKUP($L62,'[7]Listas Nuevas'!$L$2:$N$6,2,0)</f>
        <v>#N/A</v>
      </c>
      <c r="N62" s="273" t="s">
        <v>433</v>
      </c>
      <c r="O62" s="274" t="e">
        <f>INDEX('[8]MATRIZ DE CALIFICACIÓN'!$D$4:$H$8,MID($M62,1,1),MID($N62,1,1))</f>
        <v>#N/A</v>
      </c>
      <c r="P62" s="275" t="s">
        <v>351</v>
      </c>
      <c r="Q62" s="275" t="s">
        <v>352</v>
      </c>
      <c r="R62" s="266" t="s">
        <v>876</v>
      </c>
      <c r="S62" s="272" t="s">
        <v>859</v>
      </c>
      <c r="T62" s="266" t="s">
        <v>869</v>
      </c>
      <c r="U62" s="266" t="s">
        <v>877</v>
      </c>
      <c r="V62" s="266" t="s">
        <v>756</v>
      </c>
      <c r="W62" s="266" t="s">
        <v>878</v>
      </c>
      <c r="X62" s="266" t="s">
        <v>879</v>
      </c>
      <c r="Y62" s="276" t="s">
        <v>521</v>
      </c>
      <c r="Z62" s="276" t="s">
        <v>523</v>
      </c>
      <c r="AA62" s="276" t="s">
        <v>525</v>
      </c>
      <c r="AB62" s="276" t="s">
        <v>527</v>
      </c>
      <c r="AC62" s="276" t="s">
        <v>530</v>
      </c>
      <c r="AD62" s="276" t="s">
        <v>532</v>
      </c>
      <c r="AE62" s="113" t="s">
        <v>535</v>
      </c>
      <c r="AF62" s="114" t="e">
        <f>SUM(IF($Y62='[7]Evaluación Diseño Control'!$C$2,15)+IF($Z62='[7]Evaluación Diseño Control'!$C$3,15)+IF($AA62='[7]Evaluación Diseño Control'!$C$4,15)+IF($AB62='[7]Evaluación Diseño Control'!$C$5,15,IF($AB62='[7]Evaluación Diseño Control'!$D$5,10))+IF($AC62='[7]Evaluación Diseño Control'!$C$6,15)+IF($AD62='[7]Evaluación Diseño Control'!$C$7,15)+IF($AE62='[7]Evaluación Diseño Control'!$C$8,10,IF($AE62='[7]Evaluación Diseño Control'!$D$8,5)))</f>
        <v>#REF!</v>
      </c>
      <c r="AG62" s="274" t="e">
        <f t="shared" si="6"/>
        <v>#REF!</v>
      </c>
      <c r="AH62" s="277" t="s">
        <v>92</v>
      </c>
      <c r="AI62" s="252" t="e">
        <f>VLOOKUP(CONCATENATE($AG62,$AH62),'[7]Listas Nuevas'!$X$3:$Z$11,2,0)</f>
        <v>#REF!</v>
      </c>
      <c r="AJ62" s="114" t="e">
        <f t="shared" si="7"/>
        <v>#REF!</v>
      </c>
      <c r="AK62" s="126" t="e">
        <f>VLOOKUP(CONCATENATE($AG62,$AH62),'[7]Listas Nuevas'!$X$3:$Z$11,3,0)</f>
        <v>#REF!</v>
      </c>
      <c r="AL62" s="278" t="s">
        <v>373</v>
      </c>
      <c r="AM62" s="266" t="s">
        <v>374</v>
      </c>
      <c r="AN62" s="274">
        <f>IFERROR(VLOOKUP(CONCATENATE(AL62,AM62),'[8]Listas Nuevas'!$AC$6:$AD$7,2,0),0)</f>
        <v>0</v>
      </c>
      <c r="AO62" s="266" t="s">
        <v>374</v>
      </c>
      <c r="AP62" s="274">
        <f>IFERROR(VLOOKUP(CONCATENATE(AL62,AO62),'[8]Listas Nuevas'!$AE$6:AI115,2,0),0)</f>
        <v>0</v>
      </c>
      <c r="AQ62" s="115" t="s">
        <v>404</v>
      </c>
      <c r="AR62" s="273" t="s">
        <v>429</v>
      </c>
      <c r="AS62" s="274" t="e">
        <f>INDEX('[8]MATRIZ DE CALIFICACIÓN'!$D$4:$H$8,MID($AQ62,1,1),MID($AR62,1,1))</f>
        <v>#REF!</v>
      </c>
      <c r="AT62" s="276" t="s">
        <v>385</v>
      </c>
      <c r="AU62" s="266" t="s">
        <v>880</v>
      </c>
      <c r="AV62" s="266" t="s">
        <v>881</v>
      </c>
      <c r="AW62" s="266" t="s">
        <v>979</v>
      </c>
      <c r="AX62" s="192" t="s">
        <v>967</v>
      </c>
      <c r="AY62" s="192" t="s">
        <v>968</v>
      </c>
      <c r="AZ62" s="266" t="s">
        <v>881</v>
      </c>
    </row>
    <row r="63" spans="1:52" s="116" customFormat="1" ht="139.5" customHeight="1" x14ac:dyDescent="0.25">
      <c r="A63" s="302" t="s">
        <v>398</v>
      </c>
      <c r="B63" s="303" t="s">
        <v>129</v>
      </c>
      <c r="C63" s="298" t="s">
        <v>618</v>
      </c>
      <c r="D63" s="265" t="s">
        <v>88</v>
      </c>
      <c r="E63" s="251" t="s">
        <v>89</v>
      </c>
      <c r="F63" s="307" t="s">
        <v>132</v>
      </c>
      <c r="G63" s="342" t="s">
        <v>882</v>
      </c>
      <c r="H63" s="330" t="s">
        <v>883</v>
      </c>
      <c r="I63" s="326" t="s">
        <v>586</v>
      </c>
      <c r="J63" s="326" t="s">
        <v>587</v>
      </c>
      <c r="K63" s="326" t="s">
        <v>857</v>
      </c>
      <c r="L63" s="317" t="s">
        <v>403</v>
      </c>
      <c r="M63" s="114" t="e">
        <f>VLOOKUP($L63,'[7]Listas Nuevas'!$L$2:$N$6,2,0)</f>
        <v>#N/A</v>
      </c>
      <c r="N63" s="273" t="s">
        <v>433</v>
      </c>
      <c r="O63" s="274" t="e">
        <f>INDEX('[8]MATRIZ DE CALIFICACIÓN'!$D$4:$H$8,MID($M63,1,1),MID($N63,1,1))</f>
        <v>#N/A</v>
      </c>
      <c r="P63" s="275" t="s">
        <v>351</v>
      </c>
      <c r="Q63" s="275" t="s">
        <v>352</v>
      </c>
      <c r="R63" s="272" t="s">
        <v>858</v>
      </c>
      <c r="S63" s="272" t="s">
        <v>859</v>
      </c>
      <c r="T63" s="272" t="s">
        <v>631</v>
      </c>
      <c r="U63" s="272" t="s">
        <v>860</v>
      </c>
      <c r="V63" s="266" t="s">
        <v>861</v>
      </c>
      <c r="W63" s="266" t="s">
        <v>862</v>
      </c>
      <c r="X63" s="266" t="s">
        <v>863</v>
      </c>
      <c r="Y63" s="276" t="s">
        <v>521</v>
      </c>
      <c r="Z63" s="276" t="s">
        <v>523</v>
      </c>
      <c r="AA63" s="276" t="s">
        <v>525</v>
      </c>
      <c r="AB63" s="276" t="s">
        <v>527</v>
      </c>
      <c r="AC63" s="276" t="s">
        <v>530</v>
      </c>
      <c r="AD63" s="276" t="s">
        <v>532</v>
      </c>
      <c r="AE63" s="276" t="s">
        <v>534</v>
      </c>
      <c r="AF63" s="114" t="e">
        <f>SUM(IF($Y63='[7]Evaluación Diseño Control'!$C$2,15)+IF($Z63='[7]Evaluación Diseño Control'!$C$3,15)+IF($AA63='[7]Evaluación Diseño Control'!$C$4,15)+IF($AB63='[7]Evaluación Diseño Control'!$C$5,15,IF($AB63='[7]Evaluación Diseño Control'!$D$5,10))+IF($AC63='[7]Evaluación Diseño Control'!$C$6,15)+IF($AD63='[7]Evaluación Diseño Control'!$C$7,15)+IF($AE63='[7]Evaluación Diseño Control'!$C$8,10,IF($AE63='[7]Evaluación Diseño Control'!$D$8,5)))</f>
        <v>#REF!</v>
      </c>
      <c r="AG63" s="274" t="e">
        <f t="shared" si="6"/>
        <v>#REF!</v>
      </c>
      <c r="AH63" s="277" t="s">
        <v>373</v>
      </c>
      <c r="AI63" s="252" t="e">
        <f>VLOOKUP(CONCATENATE($AG63,$AH63),'[7]Listas Nuevas'!$X$3:$Z$11,2,0)</f>
        <v>#REF!</v>
      </c>
      <c r="AJ63" s="114" t="e">
        <f t="shared" si="7"/>
        <v>#REF!</v>
      </c>
      <c r="AK63" s="126" t="e">
        <f>VLOOKUP(CONCATENATE($AG63,$AH63),'[7]Listas Nuevas'!$X$3:$Z$11,3,0)</f>
        <v>#REF!</v>
      </c>
      <c r="AL63" s="278" t="s">
        <v>373</v>
      </c>
      <c r="AM63" s="266" t="s">
        <v>374</v>
      </c>
      <c r="AN63" s="274">
        <f>IFERROR(VLOOKUP(CONCATENATE(AL63,AM63),'[8]Listas Nuevas'!$AC$6:$AD$7,2,0),0)</f>
        <v>0</v>
      </c>
      <c r="AO63" s="266" t="s">
        <v>374</v>
      </c>
      <c r="AP63" s="274">
        <f>IFERROR(VLOOKUP(CONCATENATE(AL63,AO63),'[8]Listas Nuevas'!$AE$6:AI116,2,0),0)</f>
        <v>0</v>
      </c>
      <c r="AQ63" s="115" t="s">
        <v>404</v>
      </c>
      <c r="AR63" s="273" t="s">
        <v>429</v>
      </c>
      <c r="AS63" s="274" t="e">
        <f>INDEX('[8]MATRIZ DE CALIFICACIÓN'!$D$4:$H$8,MID($AQ63,1,1),MID($AR63,1,1))</f>
        <v>#REF!</v>
      </c>
      <c r="AT63" s="276" t="s">
        <v>385</v>
      </c>
      <c r="AU63" s="266" t="s">
        <v>864</v>
      </c>
      <c r="AV63" s="266" t="s">
        <v>865</v>
      </c>
      <c r="AW63" s="266" t="s">
        <v>859</v>
      </c>
      <c r="AX63" s="192" t="s">
        <v>967</v>
      </c>
      <c r="AY63" s="192" t="s">
        <v>968</v>
      </c>
      <c r="AZ63" s="266" t="s">
        <v>865</v>
      </c>
    </row>
    <row r="64" spans="1:52" s="116" customFormat="1" ht="139.5" customHeight="1" x14ac:dyDescent="0.25">
      <c r="A64" s="302" t="s">
        <v>398</v>
      </c>
      <c r="B64" s="303" t="s">
        <v>142</v>
      </c>
      <c r="C64" s="298" t="s">
        <v>94</v>
      </c>
      <c r="D64" s="265" t="s">
        <v>88</v>
      </c>
      <c r="E64" s="251" t="s">
        <v>95</v>
      </c>
      <c r="F64" s="307" t="s">
        <v>132</v>
      </c>
      <c r="G64" s="342" t="s">
        <v>882</v>
      </c>
      <c r="H64" s="330" t="s">
        <v>883</v>
      </c>
      <c r="I64" s="324" t="s">
        <v>120</v>
      </c>
      <c r="J64" s="324" t="s">
        <v>119</v>
      </c>
      <c r="K64" s="319" t="s">
        <v>866</v>
      </c>
      <c r="L64" s="115" t="s">
        <v>392</v>
      </c>
      <c r="M64" s="114" t="e">
        <f>VLOOKUP($L64,'[7]Listas Nuevas'!$L$2:$N$6,2,0)</f>
        <v>#N/A</v>
      </c>
      <c r="N64" s="273" t="s">
        <v>433</v>
      </c>
      <c r="O64" s="274" t="e">
        <f>INDEX('[8]MATRIZ DE CALIFICACIÓN'!$D$4:$H$8,MID($M64,1,1),MID($N64,1,1))</f>
        <v>#N/A</v>
      </c>
      <c r="P64" s="275" t="s">
        <v>351</v>
      </c>
      <c r="Q64" s="275" t="s">
        <v>352</v>
      </c>
      <c r="R64" s="272" t="s">
        <v>867</v>
      </c>
      <c r="S64" s="272" t="s">
        <v>868</v>
      </c>
      <c r="T64" s="272" t="s">
        <v>869</v>
      </c>
      <c r="U64" s="272" t="s">
        <v>870</v>
      </c>
      <c r="V64" s="266" t="s">
        <v>756</v>
      </c>
      <c r="W64" s="266" t="s">
        <v>871</v>
      </c>
      <c r="X64" s="266" t="s">
        <v>863</v>
      </c>
      <c r="Y64" s="276" t="s">
        <v>521</v>
      </c>
      <c r="Z64" s="276" t="s">
        <v>523</v>
      </c>
      <c r="AA64" s="276" t="s">
        <v>525</v>
      </c>
      <c r="AB64" s="276" t="s">
        <v>527</v>
      </c>
      <c r="AC64" s="276" t="s">
        <v>530</v>
      </c>
      <c r="AD64" s="113" t="s">
        <v>532</v>
      </c>
      <c r="AE64" s="113" t="s">
        <v>535</v>
      </c>
      <c r="AF64" s="114" t="e">
        <f>SUM(IF($Y64='[7]Evaluación Diseño Control'!$C$2,15)+IF($Z64='[7]Evaluación Diseño Control'!$C$3,15)+IF($AA64='[7]Evaluación Diseño Control'!$C$4,15)+IF($AB64='[7]Evaluación Diseño Control'!$C$5,15,IF($AB64='[7]Evaluación Diseño Control'!$D$5,10))+IF($AC64='[7]Evaluación Diseño Control'!$C$6,15)+IF($AD64='[7]Evaluación Diseño Control'!$C$7,15)+IF($AE64='[7]Evaluación Diseño Control'!$C$8,10,IF($AE64='[7]Evaluación Diseño Control'!$D$8,5)))</f>
        <v>#REF!</v>
      </c>
      <c r="AG64" s="274" t="e">
        <f t="shared" si="6"/>
        <v>#REF!</v>
      </c>
      <c r="AH64" s="277" t="s">
        <v>373</v>
      </c>
      <c r="AI64" s="252" t="e">
        <f>VLOOKUP(CONCATENATE($AG64,$AH64),'[7]Listas Nuevas'!$X$3:$Z$11,2,0)</f>
        <v>#REF!</v>
      </c>
      <c r="AJ64" s="114" t="e">
        <f t="shared" si="7"/>
        <v>#REF!</v>
      </c>
      <c r="AK64" s="126" t="e">
        <f>VLOOKUP(CONCATENATE($AG64,$AH64),'[7]Listas Nuevas'!$X$3:$Z$11,3,0)</f>
        <v>#REF!</v>
      </c>
      <c r="AL64" s="278" t="s">
        <v>373</v>
      </c>
      <c r="AM64" s="266" t="s">
        <v>374</v>
      </c>
      <c r="AN64" s="274">
        <f>IFERROR(VLOOKUP(CONCATENATE(AL64,AM64),'[8]Listas Nuevas'!$AC$6:$AD$7,2,0),0)</f>
        <v>0</v>
      </c>
      <c r="AO64" s="266" t="s">
        <v>374</v>
      </c>
      <c r="AP64" s="274">
        <f>IFERROR(VLOOKUP(CONCATENATE(AL64,AO64),'[8]Listas Nuevas'!$AE$6:AI117,2,0),0)</f>
        <v>0</v>
      </c>
      <c r="AQ64" s="115" t="s">
        <v>383</v>
      </c>
      <c r="AR64" s="273" t="s">
        <v>429</v>
      </c>
      <c r="AS64" s="274" t="e">
        <f>INDEX('[8]MATRIZ DE CALIFICACIÓN'!$D$4:$H$8,MID($AQ64,1,1),MID($AR64,1,1))</f>
        <v>#REF!</v>
      </c>
      <c r="AT64" s="276" t="s">
        <v>385</v>
      </c>
      <c r="AU64" s="266" t="s">
        <v>872</v>
      </c>
      <c r="AV64" s="266" t="s">
        <v>873</v>
      </c>
      <c r="AW64" s="266" t="s">
        <v>993</v>
      </c>
      <c r="AX64" s="192" t="s">
        <v>967</v>
      </c>
      <c r="AY64" s="192" t="s">
        <v>968</v>
      </c>
      <c r="AZ64" s="266" t="s">
        <v>873</v>
      </c>
    </row>
    <row r="65" spans="1:52" s="116" customFormat="1" ht="139.5" customHeight="1" x14ac:dyDescent="0.25">
      <c r="A65" s="302" t="s">
        <v>398</v>
      </c>
      <c r="B65" s="298" t="s">
        <v>619</v>
      </c>
      <c r="C65" s="298" t="s">
        <v>100</v>
      </c>
      <c r="D65" s="265" t="s">
        <v>88</v>
      </c>
      <c r="E65" s="251" t="s">
        <v>96</v>
      </c>
      <c r="F65" s="307" t="s">
        <v>132</v>
      </c>
      <c r="G65" s="342" t="s">
        <v>882</v>
      </c>
      <c r="H65" s="330" t="s">
        <v>883</v>
      </c>
      <c r="I65" s="326" t="s">
        <v>577</v>
      </c>
      <c r="J65" s="326" t="s">
        <v>581</v>
      </c>
      <c r="K65" s="319" t="s">
        <v>875</v>
      </c>
      <c r="L65" s="273" t="s">
        <v>403</v>
      </c>
      <c r="M65" s="114" t="e">
        <f>VLOOKUP($L65,'[7]Listas Nuevas'!$L$2:$N$6,2,0)</f>
        <v>#N/A</v>
      </c>
      <c r="N65" s="273" t="s">
        <v>433</v>
      </c>
      <c r="O65" s="274" t="e">
        <f>INDEX('[8]MATRIZ DE CALIFICACIÓN'!$D$4:$H$8,MID($M65,1,1),MID($N65,1,1))</f>
        <v>#N/A</v>
      </c>
      <c r="P65" s="275" t="s">
        <v>351</v>
      </c>
      <c r="Q65" s="275" t="s">
        <v>352</v>
      </c>
      <c r="R65" s="266" t="s">
        <v>876</v>
      </c>
      <c r="S65" s="272" t="s">
        <v>859</v>
      </c>
      <c r="T65" s="266" t="s">
        <v>869</v>
      </c>
      <c r="U65" s="266" t="s">
        <v>877</v>
      </c>
      <c r="V65" s="266" t="s">
        <v>756</v>
      </c>
      <c r="W65" s="266" t="s">
        <v>878</v>
      </c>
      <c r="X65" s="266" t="s">
        <v>879</v>
      </c>
      <c r="Y65" s="276" t="s">
        <v>521</v>
      </c>
      <c r="Z65" s="276" t="s">
        <v>523</v>
      </c>
      <c r="AA65" s="276" t="s">
        <v>525</v>
      </c>
      <c r="AB65" s="276" t="s">
        <v>527</v>
      </c>
      <c r="AC65" s="276" t="s">
        <v>530</v>
      </c>
      <c r="AD65" s="276" t="s">
        <v>532</v>
      </c>
      <c r="AE65" s="113" t="s">
        <v>535</v>
      </c>
      <c r="AF65" s="114" t="e">
        <f>SUM(IF($Y65='[7]Evaluación Diseño Control'!$C$2,15)+IF($Z65='[7]Evaluación Diseño Control'!$C$3,15)+IF($AA65='[7]Evaluación Diseño Control'!$C$4,15)+IF($AB65='[7]Evaluación Diseño Control'!$C$5,15,IF($AB65='[7]Evaluación Diseño Control'!$D$5,10))+IF($AC65='[7]Evaluación Diseño Control'!$C$6,15)+IF($AD65='[7]Evaluación Diseño Control'!$C$7,15)+IF($AE65='[7]Evaluación Diseño Control'!$C$8,10,IF($AE65='[7]Evaluación Diseño Control'!$D$8,5)))</f>
        <v>#REF!</v>
      </c>
      <c r="AG65" s="274" t="e">
        <f t="shared" si="6"/>
        <v>#REF!</v>
      </c>
      <c r="AH65" s="277" t="s">
        <v>92</v>
      </c>
      <c r="AI65" s="252" t="e">
        <f>VLOOKUP(CONCATENATE($AG65,$AH65),'[7]Listas Nuevas'!$X$3:$Z$11,2,0)</f>
        <v>#REF!</v>
      </c>
      <c r="AJ65" s="114" t="e">
        <f t="shared" si="7"/>
        <v>#REF!</v>
      </c>
      <c r="AK65" s="126" t="e">
        <f>VLOOKUP(CONCATENATE($AG65,$AH65),'[7]Listas Nuevas'!$X$3:$Z$11,3,0)</f>
        <v>#REF!</v>
      </c>
      <c r="AL65" s="278" t="s">
        <v>373</v>
      </c>
      <c r="AM65" s="266" t="s">
        <v>374</v>
      </c>
      <c r="AN65" s="274">
        <f>IFERROR(VLOOKUP(CONCATENATE(AL65,AM65),'[8]Listas Nuevas'!$AC$6:$AD$7,2,0),0)</f>
        <v>0</v>
      </c>
      <c r="AO65" s="266" t="s">
        <v>374</v>
      </c>
      <c r="AP65" s="274">
        <f>IFERROR(VLOOKUP(CONCATENATE(AL65,AO65),'[8]Listas Nuevas'!$AE$6:AI118,2,0),0)</f>
        <v>0</v>
      </c>
      <c r="AQ65" s="115" t="s">
        <v>404</v>
      </c>
      <c r="AR65" s="273" t="s">
        <v>429</v>
      </c>
      <c r="AS65" s="274" t="e">
        <f>INDEX('[8]MATRIZ DE CALIFICACIÓN'!$D$4:$H$8,MID($AQ65,1,1),MID($AR65,1,1))</f>
        <v>#REF!</v>
      </c>
      <c r="AT65" s="276" t="s">
        <v>385</v>
      </c>
      <c r="AU65" s="266" t="s">
        <v>880</v>
      </c>
      <c r="AV65" s="266" t="s">
        <v>881</v>
      </c>
      <c r="AW65" s="266" t="s">
        <v>979</v>
      </c>
      <c r="AX65" s="192" t="s">
        <v>967</v>
      </c>
      <c r="AY65" s="192" t="s">
        <v>968</v>
      </c>
      <c r="AZ65" s="266" t="s">
        <v>881</v>
      </c>
    </row>
    <row r="66" spans="1:52" s="116" customFormat="1" ht="139.5" customHeight="1" x14ac:dyDescent="0.25">
      <c r="A66" s="302" t="s">
        <v>398</v>
      </c>
      <c r="B66" s="303" t="s">
        <v>129</v>
      </c>
      <c r="C66" s="298" t="s">
        <v>618</v>
      </c>
      <c r="D66" s="265" t="s">
        <v>88</v>
      </c>
      <c r="E66" s="251" t="s">
        <v>89</v>
      </c>
      <c r="F66" s="307" t="s">
        <v>132</v>
      </c>
      <c r="G66" s="342" t="s">
        <v>884</v>
      </c>
      <c r="H66" s="326" t="s">
        <v>885</v>
      </c>
      <c r="I66" s="326" t="s">
        <v>586</v>
      </c>
      <c r="J66" s="326" t="s">
        <v>587</v>
      </c>
      <c r="K66" s="326" t="s">
        <v>857</v>
      </c>
      <c r="L66" s="317" t="s">
        <v>403</v>
      </c>
      <c r="M66" s="114" t="e">
        <f>VLOOKUP($L66,'[7]Listas Nuevas'!$L$2:$N$6,2,0)</f>
        <v>#N/A</v>
      </c>
      <c r="N66" s="273" t="s">
        <v>433</v>
      </c>
      <c r="O66" s="274" t="e">
        <f>INDEX('[8]MATRIZ DE CALIFICACIÓN'!$D$4:$H$8,MID($M66,1,1),MID($N66,1,1))</f>
        <v>#N/A</v>
      </c>
      <c r="P66" s="275" t="s">
        <v>351</v>
      </c>
      <c r="Q66" s="275" t="s">
        <v>352</v>
      </c>
      <c r="R66" s="272" t="s">
        <v>858</v>
      </c>
      <c r="S66" s="272" t="s">
        <v>859</v>
      </c>
      <c r="T66" s="272" t="s">
        <v>631</v>
      </c>
      <c r="U66" s="272" t="s">
        <v>860</v>
      </c>
      <c r="V66" s="266" t="s">
        <v>861</v>
      </c>
      <c r="W66" s="266" t="s">
        <v>862</v>
      </c>
      <c r="X66" s="266" t="s">
        <v>863</v>
      </c>
      <c r="Y66" s="276" t="s">
        <v>521</v>
      </c>
      <c r="Z66" s="276" t="s">
        <v>523</v>
      </c>
      <c r="AA66" s="276" t="s">
        <v>525</v>
      </c>
      <c r="AB66" s="276" t="s">
        <v>527</v>
      </c>
      <c r="AC66" s="276" t="s">
        <v>530</v>
      </c>
      <c r="AD66" s="276" t="s">
        <v>532</v>
      </c>
      <c r="AE66" s="276" t="s">
        <v>534</v>
      </c>
      <c r="AF66" s="114" t="e">
        <f>SUM(IF($Y66='[7]Evaluación Diseño Control'!$C$2,15)+IF($Z66='[7]Evaluación Diseño Control'!$C$3,15)+IF($AA66='[7]Evaluación Diseño Control'!$C$4,15)+IF($AB66='[7]Evaluación Diseño Control'!$C$5,15,IF($AB66='[7]Evaluación Diseño Control'!$D$5,10))+IF($AC66='[7]Evaluación Diseño Control'!$C$6,15)+IF($AD66='[7]Evaluación Diseño Control'!$C$7,15)+IF($AE66='[7]Evaluación Diseño Control'!$C$8,10,IF($AE66='[7]Evaluación Diseño Control'!$D$8,5)))</f>
        <v>#REF!</v>
      </c>
      <c r="AG66" s="274" t="e">
        <f t="shared" si="6"/>
        <v>#REF!</v>
      </c>
      <c r="AH66" s="277" t="s">
        <v>373</v>
      </c>
      <c r="AI66" s="252" t="e">
        <f>VLOOKUP(CONCATENATE($AG66,$AH66),'[7]Listas Nuevas'!$X$3:$Z$11,2,0)</f>
        <v>#REF!</v>
      </c>
      <c r="AJ66" s="114" t="e">
        <f t="shared" si="7"/>
        <v>#REF!</v>
      </c>
      <c r="AK66" s="126" t="e">
        <f>VLOOKUP(CONCATENATE($AG66,$AH66),'[7]Listas Nuevas'!$X$3:$Z$11,3,0)</f>
        <v>#REF!</v>
      </c>
      <c r="AL66" s="278" t="s">
        <v>373</v>
      </c>
      <c r="AM66" s="266" t="s">
        <v>374</v>
      </c>
      <c r="AN66" s="274">
        <f>IFERROR(VLOOKUP(CONCATENATE(AL66,AM66),'[8]Listas Nuevas'!$AC$6:$AD$7,2,0),0)</f>
        <v>0</v>
      </c>
      <c r="AO66" s="266" t="s">
        <v>374</v>
      </c>
      <c r="AP66" s="274">
        <f>IFERROR(VLOOKUP(CONCATENATE(AL66,AO66),'[8]Listas Nuevas'!$AE$6:AI119,2,0),0)</f>
        <v>0</v>
      </c>
      <c r="AQ66" s="115" t="s">
        <v>404</v>
      </c>
      <c r="AR66" s="273" t="s">
        <v>429</v>
      </c>
      <c r="AS66" s="274" t="e">
        <f>INDEX('[8]MATRIZ DE CALIFICACIÓN'!$D$4:$H$8,MID($AQ66,1,1),MID($AR66,1,1))</f>
        <v>#REF!</v>
      </c>
      <c r="AT66" s="276" t="s">
        <v>385</v>
      </c>
      <c r="AU66" s="266" t="s">
        <v>864</v>
      </c>
      <c r="AV66" s="266" t="s">
        <v>865</v>
      </c>
      <c r="AW66" s="266" t="s">
        <v>859</v>
      </c>
      <c r="AX66" s="192" t="s">
        <v>967</v>
      </c>
      <c r="AY66" s="192" t="s">
        <v>968</v>
      </c>
      <c r="AZ66" s="266" t="s">
        <v>865</v>
      </c>
    </row>
    <row r="67" spans="1:52" s="116" customFormat="1" ht="139.5" customHeight="1" x14ac:dyDescent="0.25">
      <c r="A67" s="302" t="s">
        <v>398</v>
      </c>
      <c r="B67" s="303" t="s">
        <v>142</v>
      </c>
      <c r="C67" s="298" t="s">
        <v>94</v>
      </c>
      <c r="D67" s="265" t="s">
        <v>88</v>
      </c>
      <c r="E67" s="251" t="s">
        <v>95</v>
      </c>
      <c r="F67" s="307" t="s">
        <v>132</v>
      </c>
      <c r="G67" s="342" t="s">
        <v>884</v>
      </c>
      <c r="H67" s="326" t="s">
        <v>885</v>
      </c>
      <c r="I67" s="324" t="s">
        <v>120</v>
      </c>
      <c r="J67" s="324" t="s">
        <v>119</v>
      </c>
      <c r="K67" s="319" t="s">
        <v>866</v>
      </c>
      <c r="L67" s="115" t="s">
        <v>392</v>
      </c>
      <c r="M67" s="114" t="e">
        <f>VLOOKUP($L67,'[7]Listas Nuevas'!$L$2:$N$6,2,0)</f>
        <v>#N/A</v>
      </c>
      <c r="N67" s="273" t="s">
        <v>433</v>
      </c>
      <c r="O67" s="274" t="e">
        <f>INDEX('[8]MATRIZ DE CALIFICACIÓN'!$D$4:$H$8,MID($M67,1,1),MID($N67,1,1))</f>
        <v>#N/A</v>
      </c>
      <c r="P67" s="275" t="s">
        <v>351</v>
      </c>
      <c r="Q67" s="275" t="s">
        <v>352</v>
      </c>
      <c r="R67" s="272" t="s">
        <v>867</v>
      </c>
      <c r="S67" s="272" t="s">
        <v>868</v>
      </c>
      <c r="T67" s="272" t="s">
        <v>869</v>
      </c>
      <c r="U67" s="272" t="s">
        <v>870</v>
      </c>
      <c r="V67" s="266" t="s">
        <v>756</v>
      </c>
      <c r="W67" s="266" t="s">
        <v>871</v>
      </c>
      <c r="X67" s="266" t="s">
        <v>863</v>
      </c>
      <c r="Y67" s="276" t="s">
        <v>521</v>
      </c>
      <c r="Z67" s="276" t="s">
        <v>523</v>
      </c>
      <c r="AA67" s="276" t="s">
        <v>525</v>
      </c>
      <c r="AB67" s="276" t="s">
        <v>527</v>
      </c>
      <c r="AC67" s="276" t="s">
        <v>530</v>
      </c>
      <c r="AD67" s="113" t="s">
        <v>532</v>
      </c>
      <c r="AE67" s="113" t="s">
        <v>535</v>
      </c>
      <c r="AF67" s="114" t="e">
        <f>SUM(IF($Y67='[7]Evaluación Diseño Control'!$C$2,15)+IF($Z67='[7]Evaluación Diseño Control'!$C$3,15)+IF($AA67='[7]Evaluación Diseño Control'!$C$4,15)+IF($AB67='[7]Evaluación Diseño Control'!$C$5,15,IF($AB67='[7]Evaluación Diseño Control'!$D$5,10))+IF($AC67='[7]Evaluación Diseño Control'!$C$6,15)+IF($AD67='[7]Evaluación Diseño Control'!$C$7,15)+IF($AE67='[7]Evaluación Diseño Control'!$C$8,10,IF($AE67='[7]Evaluación Diseño Control'!$D$8,5)))</f>
        <v>#REF!</v>
      </c>
      <c r="AG67" s="274" t="e">
        <f t="shared" si="6"/>
        <v>#REF!</v>
      </c>
      <c r="AH67" s="277" t="s">
        <v>373</v>
      </c>
      <c r="AI67" s="252" t="e">
        <f>VLOOKUP(CONCATENATE($AG67,$AH67),'[7]Listas Nuevas'!$X$3:$Z$11,2,0)</f>
        <v>#REF!</v>
      </c>
      <c r="AJ67" s="114" t="e">
        <f t="shared" si="7"/>
        <v>#REF!</v>
      </c>
      <c r="AK67" s="126" t="e">
        <f>VLOOKUP(CONCATENATE($AG67,$AH67),'[7]Listas Nuevas'!$X$3:$Z$11,3,0)</f>
        <v>#REF!</v>
      </c>
      <c r="AL67" s="278" t="s">
        <v>373</v>
      </c>
      <c r="AM67" s="266" t="s">
        <v>374</v>
      </c>
      <c r="AN67" s="274">
        <f>IFERROR(VLOOKUP(CONCATENATE(AL67,AM67),'[8]Listas Nuevas'!$AC$6:$AD$7,2,0),0)</f>
        <v>0</v>
      </c>
      <c r="AO67" s="266" t="s">
        <v>374</v>
      </c>
      <c r="AP67" s="274">
        <f>IFERROR(VLOOKUP(CONCATENATE(AL67,AO67),'[8]Listas Nuevas'!$AE$6:AI120,2,0),0)</f>
        <v>0</v>
      </c>
      <c r="AQ67" s="115" t="s">
        <v>383</v>
      </c>
      <c r="AR67" s="273" t="s">
        <v>429</v>
      </c>
      <c r="AS67" s="274" t="e">
        <f>INDEX('[8]MATRIZ DE CALIFICACIÓN'!$D$4:$H$8,MID($AQ67,1,1),MID($AR67,1,1))</f>
        <v>#REF!</v>
      </c>
      <c r="AT67" s="276" t="s">
        <v>385</v>
      </c>
      <c r="AU67" s="266" t="s">
        <v>872</v>
      </c>
      <c r="AV67" s="266" t="s">
        <v>873</v>
      </c>
      <c r="AW67" s="266" t="s">
        <v>993</v>
      </c>
      <c r="AX67" s="192" t="s">
        <v>967</v>
      </c>
      <c r="AY67" s="192" t="s">
        <v>968</v>
      </c>
      <c r="AZ67" s="266" t="s">
        <v>873</v>
      </c>
    </row>
    <row r="68" spans="1:52" s="116" customFormat="1" ht="139.5" customHeight="1" x14ac:dyDescent="0.25">
      <c r="A68" s="302" t="s">
        <v>398</v>
      </c>
      <c r="B68" s="298" t="s">
        <v>619</v>
      </c>
      <c r="C68" s="298" t="s">
        <v>100</v>
      </c>
      <c r="D68" s="113" t="s">
        <v>88</v>
      </c>
      <c r="E68" s="251" t="s">
        <v>96</v>
      </c>
      <c r="F68" s="307" t="s">
        <v>132</v>
      </c>
      <c r="G68" s="342" t="s">
        <v>884</v>
      </c>
      <c r="H68" s="326" t="s">
        <v>885</v>
      </c>
      <c r="I68" s="326" t="s">
        <v>577</v>
      </c>
      <c r="J68" s="326" t="s">
        <v>581</v>
      </c>
      <c r="K68" s="319" t="s">
        <v>875</v>
      </c>
      <c r="L68" s="273" t="s">
        <v>403</v>
      </c>
      <c r="M68" s="114" t="e">
        <f>VLOOKUP($L68,'[7]Listas Nuevas'!$L$2:$N$6,2,0)</f>
        <v>#N/A</v>
      </c>
      <c r="N68" s="273" t="s">
        <v>433</v>
      </c>
      <c r="O68" s="274" t="e">
        <f>INDEX('[8]MATRIZ DE CALIFICACIÓN'!$D$4:$H$8,MID($M68,1,1),MID($N68,1,1))</f>
        <v>#N/A</v>
      </c>
      <c r="P68" s="275" t="s">
        <v>351</v>
      </c>
      <c r="Q68" s="275" t="s">
        <v>352</v>
      </c>
      <c r="R68" s="266" t="s">
        <v>876</v>
      </c>
      <c r="S68" s="272" t="s">
        <v>859</v>
      </c>
      <c r="T68" s="266" t="s">
        <v>869</v>
      </c>
      <c r="U68" s="266" t="s">
        <v>877</v>
      </c>
      <c r="V68" s="266" t="s">
        <v>756</v>
      </c>
      <c r="W68" s="266" t="s">
        <v>878</v>
      </c>
      <c r="X68" s="266" t="s">
        <v>879</v>
      </c>
      <c r="Y68" s="276" t="s">
        <v>521</v>
      </c>
      <c r="Z68" s="276" t="s">
        <v>523</v>
      </c>
      <c r="AA68" s="276" t="s">
        <v>525</v>
      </c>
      <c r="AB68" s="276" t="s">
        <v>527</v>
      </c>
      <c r="AC68" s="276" t="s">
        <v>530</v>
      </c>
      <c r="AD68" s="276" t="s">
        <v>532</v>
      </c>
      <c r="AE68" s="113" t="s">
        <v>535</v>
      </c>
      <c r="AF68" s="114" t="e">
        <f>SUM(IF($Y68='[7]Evaluación Diseño Control'!$C$2,15)+IF($Z68='[7]Evaluación Diseño Control'!$C$3,15)+IF($AA68='[7]Evaluación Diseño Control'!$C$4,15)+IF($AB68='[7]Evaluación Diseño Control'!$C$5,15,IF($AB68='[7]Evaluación Diseño Control'!$D$5,10))+IF($AC68='[7]Evaluación Diseño Control'!$C$6,15)+IF($AD68='[7]Evaluación Diseño Control'!$C$7,15)+IF($AE68='[7]Evaluación Diseño Control'!$C$8,10,IF($AE68='[7]Evaluación Diseño Control'!$D$8,5)))</f>
        <v>#REF!</v>
      </c>
      <c r="AG68" s="274" t="e">
        <f t="shared" si="6"/>
        <v>#REF!</v>
      </c>
      <c r="AH68" s="277" t="s">
        <v>92</v>
      </c>
      <c r="AI68" s="252" t="e">
        <f>VLOOKUP(CONCATENATE($AG68,$AH68),'[7]Listas Nuevas'!$X$3:$Z$11,2,0)</f>
        <v>#REF!</v>
      </c>
      <c r="AJ68" s="114" t="e">
        <f t="shared" si="7"/>
        <v>#REF!</v>
      </c>
      <c r="AK68" s="126" t="e">
        <f>VLOOKUP(CONCATENATE($AG68,$AH68),'[7]Listas Nuevas'!$X$3:$Z$11,3,0)</f>
        <v>#REF!</v>
      </c>
      <c r="AL68" s="278" t="s">
        <v>373</v>
      </c>
      <c r="AM68" s="266" t="s">
        <v>374</v>
      </c>
      <c r="AN68" s="274">
        <f>IFERROR(VLOOKUP(CONCATENATE(AL68,AM68),'[8]Listas Nuevas'!$AC$6:$AD$7,2,0),0)</f>
        <v>0</v>
      </c>
      <c r="AO68" s="266" t="s">
        <v>374</v>
      </c>
      <c r="AP68" s="274">
        <f>IFERROR(VLOOKUP(CONCATENATE(AL68,AO68),'[8]Listas Nuevas'!$AE$6:AI121,2,0),0)</f>
        <v>0</v>
      </c>
      <c r="AQ68" s="115" t="s">
        <v>404</v>
      </c>
      <c r="AR68" s="273" t="s">
        <v>429</v>
      </c>
      <c r="AS68" s="274" t="e">
        <f>INDEX('[8]MATRIZ DE CALIFICACIÓN'!$D$4:$H$8,MID($AQ68,1,1),MID($AR68,1,1))</f>
        <v>#REF!</v>
      </c>
      <c r="AT68" s="276" t="s">
        <v>385</v>
      </c>
      <c r="AU68" s="266" t="s">
        <v>880</v>
      </c>
      <c r="AV68" s="266" t="s">
        <v>881</v>
      </c>
      <c r="AW68" s="266" t="s">
        <v>979</v>
      </c>
      <c r="AX68" s="192" t="s">
        <v>967</v>
      </c>
      <c r="AY68" s="192" t="s">
        <v>968</v>
      </c>
      <c r="AZ68" s="266" t="s">
        <v>881</v>
      </c>
    </row>
    <row r="69" spans="1:52" s="116" customFormat="1" ht="139.5" customHeight="1" x14ac:dyDescent="0.25">
      <c r="A69" s="302" t="s">
        <v>398</v>
      </c>
      <c r="B69" s="303" t="s">
        <v>129</v>
      </c>
      <c r="C69" s="298" t="s">
        <v>618</v>
      </c>
      <c r="D69" s="113" t="s">
        <v>88</v>
      </c>
      <c r="E69" s="251" t="s">
        <v>89</v>
      </c>
      <c r="F69" s="307" t="s">
        <v>132</v>
      </c>
      <c r="G69" s="342" t="s">
        <v>886</v>
      </c>
      <c r="H69" s="326" t="s">
        <v>885</v>
      </c>
      <c r="I69" s="326" t="s">
        <v>586</v>
      </c>
      <c r="J69" s="326" t="s">
        <v>587</v>
      </c>
      <c r="K69" s="326" t="s">
        <v>857</v>
      </c>
      <c r="L69" s="317" t="s">
        <v>403</v>
      </c>
      <c r="M69" s="114" t="e">
        <f>VLOOKUP($L69,'[7]Listas Nuevas'!$L$2:$N$6,2,0)</f>
        <v>#N/A</v>
      </c>
      <c r="N69" s="273" t="s">
        <v>433</v>
      </c>
      <c r="O69" s="274" t="e">
        <f>INDEX('[8]MATRIZ DE CALIFICACIÓN'!$D$4:$H$8,MID($M69,1,1),MID($N69,1,1))</f>
        <v>#N/A</v>
      </c>
      <c r="P69" s="275" t="s">
        <v>351</v>
      </c>
      <c r="Q69" s="275" t="s">
        <v>352</v>
      </c>
      <c r="R69" s="272" t="s">
        <v>858</v>
      </c>
      <c r="S69" s="272" t="s">
        <v>859</v>
      </c>
      <c r="T69" s="272" t="s">
        <v>631</v>
      </c>
      <c r="U69" s="272" t="s">
        <v>860</v>
      </c>
      <c r="V69" s="266" t="s">
        <v>861</v>
      </c>
      <c r="W69" s="266" t="s">
        <v>862</v>
      </c>
      <c r="X69" s="266" t="s">
        <v>863</v>
      </c>
      <c r="Y69" s="276" t="s">
        <v>521</v>
      </c>
      <c r="Z69" s="276" t="s">
        <v>523</v>
      </c>
      <c r="AA69" s="276" t="s">
        <v>525</v>
      </c>
      <c r="AB69" s="276" t="s">
        <v>527</v>
      </c>
      <c r="AC69" s="276" t="s">
        <v>530</v>
      </c>
      <c r="AD69" s="276" t="s">
        <v>532</v>
      </c>
      <c r="AE69" s="276" t="s">
        <v>534</v>
      </c>
      <c r="AF69" s="114" t="e">
        <f>SUM(IF($Y69='[7]Evaluación Diseño Control'!$C$2,15)+IF($Z69='[7]Evaluación Diseño Control'!$C$3,15)+IF($AA69='[7]Evaluación Diseño Control'!$C$4,15)+IF($AB69='[7]Evaluación Diseño Control'!$C$5,15,IF($AB69='[7]Evaluación Diseño Control'!$D$5,10))+IF($AC69='[7]Evaluación Diseño Control'!$C$6,15)+IF($AD69='[7]Evaluación Diseño Control'!$C$7,15)+IF($AE69='[7]Evaluación Diseño Control'!$C$8,10,IF($AE69='[7]Evaluación Diseño Control'!$D$8,5)))</f>
        <v>#REF!</v>
      </c>
      <c r="AG69" s="274" t="e">
        <f t="shared" si="6"/>
        <v>#REF!</v>
      </c>
      <c r="AH69" s="277" t="s">
        <v>373</v>
      </c>
      <c r="AI69" s="252" t="e">
        <f>VLOOKUP(CONCATENATE($AG69,$AH69),'[7]Listas Nuevas'!$X$3:$Z$11,2,0)</f>
        <v>#REF!</v>
      </c>
      <c r="AJ69" s="114" t="e">
        <f t="shared" si="7"/>
        <v>#REF!</v>
      </c>
      <c r="AK69" s="126" t="e">
        <f>VLOOKUP(CONCATENATE($AG69,$AH69),'[7]Listas Nuevas'!$X$3:$Z$11,3,0)</f>
        <v>#REF!</v>
      </c>
      <c r="AL69" s="278" t="s">
        <v>373</v>
      </c>
      <c r="AM69" s="266" t="s">
        <v>374</v>
      </c>
      <c r="AN69" s="274">
        <f>IFERROR(VLOOKUP(CONCATENATE(AL69,AM69),'[8]Listas Nuevas'!$AC$6:$AD$7,2,0),0)</f>
        <v>0</v>
      </c>
      <c r="AO69" s="266" t="s">
        <v>374</v>
      </c>
      <c r="AP69" s="274">
        <f>IFERROR(VLOOKUP(CONCATENATE(AL69,AO69),'[8]Listas Nuevas'!$AE$6:AI122,2,0),0)</f>
        <v>0</v>
      </c>
      <c r="AQ69" s="115" t="s">
        <v>404</v>
      </c>
      <c r="AR69" s="273" t="s">
        <v>429</v>
      </c>
      <c r="AS69" s="274" t="e">
        <f>INDEX('[8]MATRIZ DE CALIFICACIÓN'!$D$4:$H$8,MID($AQ69,1,1),MID($AR69,1,1))</f>
        <v>#REF!</v>
      </c>
      <c r="AT69" s="276" t="s">
        <v>385</v>
      </c>
      <c r="AU69" s="266" t="s">
        <v>864</v>
      </c>
      <c r="AV69" s="266" t="s">
        <v>865</v>
      </c>
      <c r="AW69" s="266" t="s">
        <v>859</v>
      </c>
      <c r="AX69" s="192" t="s">
        <v>967</v>
      </c>
      <c r="AY69" s="192" t="s">
        <v>968</v>
      </c>
      <c r="AZ69" s="266" t="s">
        <v>865</v>
      </c>
    </row>
    <row r="70" spans="1:52" s="116" customFormat="1" ht="139.5" customHeight="1" x14ac:dyDescent="0.25">
      <c r="A70" s="302" t="s">
        <v>398</v>
      </c>
      <c r="B70" s="303" t="s">
        <v>142</v>
      </c>
      <c r="C70" s="298" t="s">
        <v>94</v>
      </c>
      <c r="D70" s="113" t="s">
        <v>88</v>
      </c>
      <c r="E70" s="251" t="s">
        <v>95</v>
      </c>
      <c r="F70" s="307" t="s">
        <v>132</v>
      </c>
      <c r="G70" s="342" t="s">
        <v>886</v>
      </c>
      <c r="H70" s="326" t="s">
        <v>885</v>
      </c>
      <c r="I70" s="324" t="s">
        <v>120</v>
      </c>
      <c r="J70" s="324" t="s">
        <v>119</v>
      </c>
      <c r="K70" s="319" t="s">
        <v>866</v>
      </c>
      <c r="L70" s="115" t="s">
        <v>392</v>
      </c>
      <c r="M70" s="114" t="e">
        <f>VLOOKUP($L70,'[7]Listas Nuevas'!$L$2:$N$6,2,0)</f>
        <v>#N/A</v>
      </c>
      <c r="N70" s="273" t="s">
        <v>433</v>
      </c>
      <c r="O70" s="274" t="e">
        <f>INDEX('[8]MATRIZ DE CALIFICACIÓN'!$D$4:$H$8,MID($M70,1,1),MID($N70,1,1))</f>
        <v>#N/A</v>
      </c>
      <c r="P70" s="275" t="s">
        <v>351</v>
      </c>
      <c r="Q70" s="275" t="s">
        <v>352</v>
      </c>
      <c r="R70" s="272" t="s">
        <v>867</v>
      </c>
      <c r="S70" s="272" t="s">
        <v>868</v>
      </c>
      <c r="T70" s="272" t="s">
        <v>869</v>
      </c>
      <c r="U70" s="272" t="s">
        <v>870</v>
      </c>
      <c r="V70" s="266" t="s">
        <v>756</v>
      </c>
      <c r="W70" s="266" t="s">
        <v>871</v>
      </c>
      <c r="X70" s="266" t="s">
        <v>863</v>
      </c>
      <c r="Y70" s="276" t="s">
        <v>521</v>
      </c>
      <c r="Z70" s="276" t="s">
        <v>523</v>
      </c>
      <c r="AA70" s="276" t="s">
        <v>525</v>
      </c>
      <c r="AB70" s="276" t="s">
        <v>527</v>
      </c>
      <c r="AC70" s="276" t="s">
        <v>530</v>
      </c>
      <c r="AD70" s="113" t="s">
        <v>532</v>
      </c>
      <c r="AE70" s="113" t="s">
        <v>535</v>
      </c>
      <c r="AF70" s="114" t="e">
        <f>SUM(IF($Y70='[7]Evaluación Diseño Control'!$C$2,15)+IF($Z70='[7]Evaluación Diseño Control'!$C$3,15)+IF($AA70='[7]Evaluación Diseño Control'!$C$4,15)+IF($AB70='[7]Evaluación Diseño Control'!$C$5,15,IF($AB70='[7]Evaluación Diseño Control'!$D$5,10))+IF($AC70='[7]Evaluación Diseño Control'!$C$6,15)+IF($AD70='[7]Evaluación Diseño Control'!$C$7,15)+IF($AE70='[7]Evaluación Diseño Control'!$C$8,10,IF($AE70='[7]Evaluación Diseño Control'!$D$8,5)))</f>
        <v>#REF!</v>
      </c>
      <c r="AG70" s="274" t="e">
        <f t="shared" si="6"/>
        <v>#REF!</v>
      </c>
      <c r="AH70" s="277" t="s">
        <v>373</v>
      </c>
      <c r="AI70" s="252" t="e">
        <f>VLOOKUP(CONCATENATE($AG70,$AH70),'[7]Listas Nuevas'!$X$3:$Z$11,2,0)</f>
        <v>#REF!</v>
      </c>
      <c r="AJ70" s="114" t="e">
        <f t="shared" si="7"/>
        <v>#REF!</v>
      </c>
      <c r="AK70" s="126" t="e">
        <f>VLOOKUP(CONCATENATE($AG70,$AH70),'[7]Listas Nuevas'!$X$3:$Z$11,3,0)</f>
        <v>#REF!</v>
      </c>
      <c r="AL70" s="278" t="s">
        <v>373</v>
      </c>
      <c r="AM70" s="266" t="s">
        <v>374</v>
      </c>
      <c r="AN70" s="274">
        <f>IFERROR(VLOOKUP(CONCATENATE(AL70,AM70),'[8]Listas Nuevas'!$AC$6:$AD$7,2,0),0)</f>
        <v>0</v>
      </c>
      <c r="AO70" s="266" t="s">
        <v>374</v>
      </c>
      <c r="AP70" s="274">
        <f>IFERROR(VLOOKUP(CONCATENATE(AL70,AO70),'[8]Listas Nuevas'!$AE$6:AI123,2,0),0)</f>
        <v>0</v>
      </c>
      <c r="AQ70" s="115" t="s">
        <v>383</v>
      </c>
      <c r="AR70" s="273" t="s">
        <v>429</v>
      </c>
      <c r="AS70" s="274" t="e">
        <f>INDEX('[8]MATRIZ DE CALIFICACIÓN'!$D$4:$H$8,MID($AQ70,1,1),MID($AR70,1,1))</f>
        <v>#REF!</v>
      </c>
      <c r="AT70" s="276" t="s">
        <v>385</v>
      </c>
      <c r="AU70" s="266" t="s">
        <v>872</v>
      </c>
      <c r="AV70" s="266" t="s">
        <v>873</v>
      </c>
      <c r="AW70" s="266" t="s">
        <v>993</v>
      </c>
      <c r="AX70" s="192" t="s">
        <v>967</v>
      </c>
      <c r="AY70" s="192" t="s">
        <v>968</v>
      </c>
      <c r="AZ70" s="266" t="s">
        <v>873</v>
      </c>
    </row>
    <row r="71" spans="1:52" s="116" customFormat="1" ht="139.5" customHeight="1" x14ac:dyDescent="0.25">
      <c r="A71" s="302" t="s">
        <v>398</v>
      </c>
      <c r="B71" s="298" t="s">
        <v>619</v>
      </c>
      <c r="C71" s="298" t="s">
        <v>100</v>
      </c>
      <c r="D71" s="113" t="s">
        <v>88</v>
      </c>
      <c r="E71" s="251" t="s">
        <v>96</v>
      </c>
      <c r="F71" s="307" t="s">
        <v>132</v>
      </c>
      <c r="G71" s="342" t="s">
        <v>886</v>
      </c>
      <c r="H71" s="326" t="s">
        <v>885</v>
      </c>
      <c r="I71" s="326" t="s">
        <v>577</v>
      </c>
      <c r="J71" s="326" t="s">
        <v>581</v>
      </c>
      <c r="K71" s="319" t="s">
        <v>875</v>
      </c>
      <c r="L71" s="273" t="s">
        <v>403</v>
      </c>
      <c r="M71" s="114" t="e">
        <f>VLOOKUP($L71,'[7]Listas Nuevas'!$L$2:$N$6,2,0)</f>
        <v>#N/A</v>
      </c>
      <c r="N71" s="273" t="s">
        <v>433</v>
      </c>
      <c r="O71" s="274" t="e">
        <f>INDEX('[8]MATRIZ DE CALIFICACIÓN'!$D$4:$H$8,MID($M71,1,1),MID($N71,1,1))</f>
        <v>#N/A</v>
      </c>
      <c r="P71" s="275" t="s">
        <v>351</v>
      </c>
      <c r="Q71" s="275" t="s">
        <v>352</v>
      </c>
      <c r="R71" s="266" t="s">
        <v>876</v>
      </c>
      <c r="S71" s="272" t="s">
        <v>859</v>
      </c>
      <c r="T71" s="266" t="s">
        <v>869</v>
      </c>
      <c r="U71" s="266" t="s">
        <v>877</v>
      </c>
      <c r="V71" s="266" t="s">
        <v>756</v>
      </c>
      <c r="W71" s="266" t="s">
        <v>878</v>
      </c>
      <c r="X71" s="266" t="s">
        <v>879</v>
      </c>
      <c r="Y71" s="276" t="s">
        <v>521</v>
      </c>
      <c r="Z71" s="276" t="s">
        <v>523</v>
      </c>
      <c r="AA71" s="276" t="s">
        <v>525</v>
      </c>
      <c r="AB71" s="276" t="s">
        <v>527</v>
      </c>
      <c r="AC71" s="276" t="s">
        <v>530</v>
      </c>
      <c r="AD71" s="276" t="s">
        <v>532</v>
      </c>
      <c r="AE71" s="113" t="s">
        <v>535</v>
      </c>
      <c r="AF71" s="114" t="e">
        <f>SUM(IF($Y71='[7]Evaluación Diseño Control'!$C$2,15)+IF($Z71='[7]Evaluación Diseño Control'!$C$3,15)+IF($AA71='[7]Evaluación Diseño Control'!$C$4,15)+IF($AB71='[7]Evaluación Diseño Control'!$C$5,15,IF($AB71='[7]Evaluación Diseño Control'!$D$5,10))+IF($AC71='[7]Evaluación Diseño Control'!$C$6,15)+IF($AD71='[7]Evaluación Diseño Control'!$C$7,15)+IF($AE71='[7]Evaluación Diseño Control'!$C$8,10,IF($AE71='[7]Evaluación Diseño Control'!$D$8,5)))</f>
        <v>#REF!</v>
      </c>
      <c r="AG71" s="274" t="e">
        <f t="shared" si="6"/>
        <v>#REF!</v>
      </c>
      <c r="AH71" s="277" t="s">
        <v>92</v>
      </c>
      <c r="AI71" s="252" t="e">
        <f>VLOOKUP(CONCATENATE($AG71,$AH71),'[7]Listas Nuevas'!$X$3:$Z$11,2,0)</f>
        <v>#REF!</v>
      </c>
      <c r="AJ71" s="114" t="e">
        <f t="shared" si="7"/>
        <v>#REF!</v>
      </c>
      <c r="AK71" s="126" t="e">
        <f>VLOOKUP(CONCATENATE($AG71,$AH71),'[7]Listas Nuevas'!$X$3:$Z$11,3,0)</f>
        <v>#REF!</v>
      </c>
      <c r="AL71" s="278" t="s">
        <v>373</v>
      </c>
      <c r="AM71" s="266" t="s">
        <v>374</v>
      </c>
      <c r="AN71" s="274">
        <f>IFERROR(VLOOKUP(CONCATENATE(AL71,AM71),'[8]Listas Nuevas'!$AC$6:$AD$7,2,0),0)</f>
        <v>0</v>
      </c>
      <c r="AO71" s="266" t="s">
        <v>374</v>
      </c>
      <c r="AP71" s="274">
        <f>IFERROR(VLOOKUP(CONCATENATE(AL71,AO71),'[8]Listas Nuevas'!$AE$6:AI124,2,0),0)</f>
        <v>0</v>
      </c>
      <c r="AQ71" s="115" t="s">
        <v>404</v>
      </c>
      <c r="AR71" s="273" t="s">
        <v>429</v>
      </c>
      <c r="AS71" s="274" t="e">
        <f>INDEX('[8]MATRIZ DE CALIFICACIÓN'!$D$4:$H$8,MID($AQ71,1,1),MID($AR71,1,1))</f>
        <v>#REF!</v>
      </c>
      <c r="AT71" s="276" t="s">
        <v>385</v>
      </c>
      <c r="AU71" s="266" t="s">
        <v>880</v>
      </c>
      <c r="AV71" s="266" t="s">
        <v>881</v>
      </c>
      <c r="AW71" s="266" t="s">
        <v>979</v>
      </c>
      <c r="AX71" s="192" t="s">
        <v>967</v>
      </c>
      <c r="AY71" s="192" t="s">
        <v>968</v>
      </c>
      <c r="AZ71" s="266" t="s">
        <v>881</v>
      </c>
    </row>
    <row r="72" spans="1:52" s="116" customFormat="1" ht="139.5" customHeight="1" x14ac:dyDescent="0.25">
      <c r="A72" s="302" t="s">
        <v>398</v>
      </c>
      <c r="B72" s="303" t="s">
        <v>129</v>
      </c>
      <c r="C72" s="298" t="s">
        <v>618</v>
      </c>
      <c r="D72" s="113" t="s">
        <v>88</v>
      </c>
      <c r="E72" s="251" t="s">
        <v>89</v>
      </c>
      <c r="F72" s="307" t="s">
        <v>132</v>
      </c>
      <c r="G72" s="342" t="s">
        <v>887</v>
      </c>
      <c r="H72" s="326" t="s">
        <v>885</v>
      </c>
      <c r="I72" s="326" t="s">
        <v>586</v>
      </c>
      <c r="J72" s="326" t="s">
        <v>587</v>
      </c>
      <c r="K72" s="326" t="s">
        <v>857</v>
      </c>
      <c r="L72" s="317" t="s">
        <v>403</v>
      </c>
      <c r="M72" s="114" t="e">
        <f>VLOOKUP($L72,'[7]Listas Nuevas'!$L$2:$N$6,2,0)</f>
        <v>#N/A</v>
      </c>
      <c r="N72" s="273" t="s">
        <v>433</v>
      </c>
      <c r="O72" s="274" t="e">
        <f>INDEX('[8]MATRIZ DE CALIFICACIÓN'!$D$4:$H$8,MID($M72,1,1),MID($N72,1,1))</f>
        <v>#N/A</v>
      </c>
      <c r="P72" s="275" t="s">
        <v>351</v>
      </c>
      <c r="Q72" s="275" t="s">
        <v>352</v>
      </c>
      <c r="R72" s="272" t="s">
        <v>858</v>
      </c>
      <c r="S72" s="272" t="s">
        <v>859</v>
      </c>
      <c r="T72" s="272" t="s">
        <v>631</v>
      </c>
      <c r="U72" s="272" t="s">
        <v>860</v>
      </c>
      <c r="V72" s="266" t="s">
        <v>861</v>
      </c>
      <c r="W72" s="266" t="s">
        <v>862</v>
      </c>
      <c r="X72" s="266" t="s">
        <v>863</v>
      </c>
      <c r="Y72" s="276" t="s">
        <v>521</v>
      </c>
      <c r="Z72" s="276" t="s">
        <v>523</v>
      </c>
      <c r="AA72" s="276" t="s">
        <v>525</v>
      </c>
      <c r="AB72" s="276" t="s">
        <v>527</v>
      </c>
      <c r="AC72" s="276" t="s">
        <v>530</v>
      </c>
      <c r="AD72" s="276" t="s">
        <v>532</v>
      </c>
      <c r="AE72" s="276" t="s">
        <v>534</v>
      </c>
      <c r="AF72" s="114" t="e">
        <f>SUM(IF($Y72='[7]Evaluación Diseño Control'!$C$2,15)+IF($Z72='[7]Evaluación Diseño Control'!$C$3,15)+IF($AA72='[7]Evaluación Diseño Control'!$C$4,15)+IF($AB72='[7]Evaluación Diseño Control'!$C$5,15,IF($AB72='[7]Evaluación Diseño Control'!$D$5,10))+IF($AC72='[7]Evaluación Diseño Control'!$C$6,15)+IF($AD72='[7]Evaluación Diseño Control'!$C$7,15)+IF($AE72='[7]Evaluación Diseño Control'!$C$8,10,IF($AE72='[7]Evaluación Diseño Control'!$D$8,5)))</f>
        <v>#REF!</v>
      </c>
      <c r="AG72" s="274" t="e">
        <f t="shared" si="6"/>
        <v>#REF!</v>
      </c>
      <c r="AH72" s="277" t="s">
        <v>373</v>
      </c>
      <c r="AI72" s="252" t="e">
        <f>VLOOKUP(CONCATENATE($AG72,$AH72),'[7]Listas Nuevas'!$X$3:$Z$11,2,0)</f>
        <v>#REF!</v>
      </c>
      <c r="AJ72" s="114" t="e">
        <f t="shared" si="7"/>
        <v>#REF!</v>
      </c>
      <c r="AK72" s="126" t="e">
        <f>VLOOKUP(CONCATENATE($AG72,$AH72),'[7]Listas Nuevas'!$X$3:$Z$11,3,0)</f>
        <v>#REF!</v>
      </c>
      <c r="AL72" s="278" t="s">
        <v>373</v>
      </c>
      <c r="AM72" s="266" t="s">
        <v>374</v>
      </c>
      <c r="AN72" s="274">
        <f>IFERROR(VLOOKUP(CONCATENATE(AL72,AM72),'[8]Listas Nuevas'!$AC$6:$AD$7,2,0),0)</f>
        <v>0</v>
      </c>
      <c r="AO72" s="266" t="s">
        <v>374</v>
      </c>
      <c r="AP72" s="274">
        <f>IFERROR(VLOOKUP(CONCATENATE(AL72,AO72),'[8]Listas Nuevas'!$AE$6:AI125,2,0),0)</f>
        <v>0</v>
      </c>
      <c r="AQ72" s="115" t="s">
        <v>404</v>
      </c>
      <c r="AR72" s="273" t="s">
        <v>429</v>
      </c>
      <c r="AS72" s="274" t="e">
        <f>INDEX('[8]MATRIZ DE CALIFICACIÓN'!$D$4:$H$8,MID($AQ72,1,1),MID($AR72,1,1))</f>
        <v>#REF!</v>
      </c>
      <c r="AT72" s="276" t="s">
        <v>385</v>
      </c>
      <c r="AU72" s="266" t="s">
        <v>864</v>
      </c>
      <c r="AV72" s="266" t="s">
        <v>865</v>
      </c>
      <c r="AW72" s="266" t="s">
        <v>859</v>
      </c>
      <c r="AX72" s="192" t="s">
        <v>967</v>
      </c>
      <c r="AY72" s="192" t="s">
        <v>968</v>
      </c>
      <c r="AZ72" s="266" t="s">
        <v>865</v>
      </c>
    </row>
    <row r="73" spans="1:52" s="116" customFormat="1" ht="139.5" customHeight="1" x14ac:dyDescent="0.25">
      <c r="A73" s="302" t="s">
        <v>398</v>
      </c>
      <c r="B73" s="303" t="s">
        <v>142</v>
      </c>
      <c r="C73" s="298" t="s">
        <v>94</v>
      </c>
      <c r="D73" s="113" t="s">
        <v>88</v>
      </c>
      <c r="E73" s="251" t="s">
        <v>95</v>
      </c>
      <c r="F73" s="307" t="s">
        <v>132</v>
      </c>
      <c r="G73" s="342" t="s">
        <v>887</v>
      </c>
      <c r="H73" s="326" t="s">
        <v>885</v>
      </c>
      <c r="I73" s="324" t="s">
        <v>120</v>
      </c>
      <c r="J73" s="324" t="s">
        <v>119</v>
      </c>
      <c r="K73" s="319" t="s">
        <v>866</v>
      </c>
      <c r="L73" s="115" t="s">
        <v>392</v>
      </c>
      <c r="M73" s="114" t="e">
        <f>VLOOKUP($L73,'[7]Listas Nuevas'!$L$2:$N$6,2,0)</f>
        <v>#N/A</v>
      </c>
      <c r="N73" s="273" t="s">
        <v>433</v>
      </c>
      <c r="O73" s="274" t="e">
        <f>INDEX('[8]MATRIZ DE CALIFICACIÓN'!$D$4:$H$8,MID($M73,1,1),MID($N73,1,1))</f>
        <v>#N/A</v>
      </c>
      <c r="P73" s="275" t="s">
        <v>351</v>
      </c>
      <c r="Q73" s="275" t="s">
        <v>352</v>
      </c>
      <c r="R73" s="272" t="s">
        <v>867</v>
      </c>
      <c r="S73" s="272" t="s">
        <v>868</v>
      </c>
      <c r="T73" s="272" t="s">
        <v>869</v>
      </c>
      <c r="U73" s="272" t="s">
        <v>870</v>
      </c>
      <c r="V73" s="266" t="s">
        <v>756</v>
      </c>
      <c r="W73" s="266" t="s">
        <v>871</v>
      </c>
      <c r="X73" s="266" t="s">
        <v>863</v>
      </c>
      <c r="Y73" s="276" t="s">
        <v>521</v>
      </c>
      <c r="Z73" s="276" t="s">
        <v>523</v>
      </c>
      <c r="AA73" s="276" t="s">
        <v>525</v>
      </c>
      <c r="AB73" s="276" t="s">
        <v>527</v>
      </c>
      <c r="AC73" s="276" t="s">
        <v>530</v>
      </c>
      <c r="AD73" s="113" t="s">
        <v>532</v>
      </c>
      <c r="AE73" s="113" t="s">
        <v>535</v>
      </c>
      <c r="AF73" s="114" t="e">
        <f>SUM(IF($Y73='[7]Evaluación Diseño Control'!$C$2,15)+IF($Z73='[7]Evaluación Diseño Control'!$C$3,15)+IF($AA73='[7]Evaluación Diseño Control'!$C$4,15)+IF($AB73='[7]Evaluación Diseño Control'!$C$5,15,IF($AB73='[7]Evaluación Diseño Control'!$D$5,10))+IF($AC73='[7]Evaluación Diseño Control'!$C$6,15)+IF($AD73='[7]Evaluación Diseño Control'!$C$7,15)+IF($AE73='[7]Evaluación Diseño Control'!$C$8,10,IF($AE73='[7]Evaluación Diseño Control'!$D$8,5)))</f>
        <v>#REF!</v>
      </c>
      <c r="AG73" s="274" t="e">
        <f t="shared" si="6"/>
        <v>#REF!</v>
      </c>
      <c r="AH73" s="277" t="s">
        <v>373</v>
      </c>
      <c r="AI73" s="252" t="e">
        <f>VLOOKUP(CONCATENATE($AG73,$AH73),'[7]Listas Nuevas'!$X$3:$Z$11,2,0)</f>
        <v>#REF!</v>
      </c>
      <c r="AJ73" s="114" t="e">
        <f t="shared" si="7"/>
        <v>#REF!</v>
      </c>
      <c r="AK73" s="126" t="e">
        <f>VLOOKUP(CONCATENATE($AG73,$AH73),'[7]Listas Nuevas'!$X$3:$Z$11,3,0)</f>
        <v>#REF!</v>
      </c>
      <c r="AL73" s="278" t="s">
        <v>373</v>
      </c>
      <c r="AM73" s="266" t="s">
        <v>374</v>
      </c>
      <c r="AN73" s="274">
        <f>IFERROR(VLOOKUP(CONCATENATE(AL73,AM73),'[8]Listas Nuevas'!$AC$6:$AD$7,2,0),0)</f>
        <v>0</v>
      </c>
      <c r="AO73" s="266" t="s">
        <v>374</v>
      </c>
      <c r="AP73" s="274">
        <f>IFERROR(VLOOKUP(CONCATENATE(AL73,AO73),'[8]Listas Nuevas'!$AE$6:AI126,2,0),0)</f>
        <v>0</v>
      </c>
      <c r="AQ73" s="115" t="s">
        <v>383</v>
      </c>
      <c r="AR73" s="273" t="s">
        <v>429</v>
      </c>
      <c r="AS73" s="274" t="e">
        <f>INDEX('[8]MATRIZ DE CALIFICACIÓN'!$D$4:$H$8,MID($AQ73,1,1),MID($AR73,1,1))</f>
        <v>#REF!</v>
      </c>
      <c r="AT73" s="276" t="s">
        <v>385</v>
      </c>
      <c r="AU73" s="266" t="s">
        <v>872</v>
      </c>
      <c r="AV73" s="266" t="s">
        <v>873</v>
      </c>
      <c r="AW73" s="266" t="s">
        <v>993</v>
      </c>
      <c r="AX73" s="192" t="s">
        <v>967</v>
      </c>
      <c r="AY73" s="192" t="s">
        <v>968</v>
      </c>
      <c r="AZ73" s="266" t="s">
        <v>873</v>
      </c>
    </row>
    <row r="74" spans="1:52" s="116" customFormat="1" ht="139.5" customHeight="1" x14ac:dyDescent="0.25">
      <c r="A74" s="302" t="s">
        <v>398</v>
      </c>
      <c r="B74" s="298" t="s">
        <v>619</v>
      </c>
      <c r="C74" s="298" t="s">
        <v>100</v>
      </c>
      <c r="D74" s="113" t="s">
        <v>88</v>
      </c>
      <c r="E74" s="251" t="s">
        <v>96</v>
      </c>
      <c r="F74" s="307" t="s">
        <v>132</v>
      </c>
      <c r="G74" s="342" t="s">
        <v>887</v>
      </c>
      <c r="H74" s="326" t="s">
        <v>885</v>
      </c>
      <c r="I74" s="326" t="s">
        <v>577</v>
      </c>
      <c r="J74" s="326" t="s">
        <v>581</v>
      </c>
      <c r="K74" s="319" t="s">
        <v>875</v>
      </c>
      <c r="L74" s="273" t="s">
        <v>403</v>
      </c>
      <c r="M74" s="114" t="e">
        <f>VLOOKUP($L74,'[7]Listas Nuevas'!$L$2:$N$6,2,0)</f>
        <v>#N/A</v>
      </c>
      <c r="N74" s="273" t="s">
        <v>433</v>
      </c>
      <c r="O74" s="274" t="e">
        <f>INDEX('[8]MATRIZ DE CALIFICACIÓN'!$D$4:$H$8,MID($M74,1,1),MID($N74,1,1))</f>
        <v>#N/A</v>
      </c>
      <c r="P74" s="275" t="s">
        <v>351</v>
      </c>
      <c r="Q74" s="275" t="s">
        <v>352</v>
      </c>
      <c r="R74" s="266" t="s">
        <v>876</v>
      </c>
      <c r="S74" s="272" t="s">
        <v>859</v>
      </c>
      <c r="T74" s="266" t="s">
        <v>869</v>
      </c>
      <c r="U74" s="266" t="s">
        <v>877</v>
      </c>
      <c r="V74" s="266" t="s">
        <v>756</v>
      </c>
      <c r="W74" s="266" t="s">
        <v>878</v>
      </c>
      <c r="X74" s="266" t="s">
        <v>879</v>
      </c>
      <c r="Y74" s="276" t="s">
        <v>521</v>
      </c>
      <c r="Z74" s="276" t="s">
        <v>523</v>
      </c>
      <c r="AA74" s="276" t="s">
        <v>525</v>
      </c>
      <c r="AB74" s="276" t="s">
        <v>527</v>
      </c>
      <c r="AC74" s="276" t="s">
        <v>530</v>
      </c>
      <c r="AD74" s="276" t="s">
        <v>532</v>
      </c>
      <c r="AE74" s="113" t="s">
        <v>535</v>
      </c>
      <c r="AF74" s="114" t="e">
        <f>SUM(IF($Y74='[7]Evaluación Diseño Control'!$C$2,15)+IF($Z74='[7]Evaluación Diseño Control'!$C$3,15)+IF($AA74='[7]Evaluación Diseño Control'!$C$4,15)+IF($AB74='[7]Evaluación Diseño Control'!$C$5,15,IF($AB74='[7]Evaluación Diseño Control'!$D$5,10))+IF($AC74='[7]Evaluación Diseño Control'!$C$6,15)+IF($AD74='[7]Evaluación Diseño Control'!$C$7,15)+IF($AE74='[7]Evaluación Diseño Control'!$C$8,10,IF($AE74='[7]Evaluación Diseño Control'!$D$8,5)))</f>
        <v>#REF!</v>
      </c>
      <c r="AG74" s="274" t="e">
        <f t="shared" si="6"/>
        <v>#REF!</v>
      </c>
      <c r="AH74" s="277" t="s">
        <v>92</v>
      </c>
      <c r="AI74" s="252" t="e">
        <f>VLOOKUP(CONCATENATE($AG74,$AH74),'[7]Listas Nuevas'!$X$3:$Z$11,2,0)</f>
        <v>#REF!</v>
      </c>
      <c r="AJ74" s="114" t="e">
        <f t="shared" si="7"/>
        <v>#REF!</v>
      </c>
      <c r="AK74" s="126" t="e">
        <f>VLOOKUP(CONCATENATE($AG74,$AH74),'[7]Listas Nuevas'!$X$3:$Z$11,3,0)</f>
        <v>#REF!</v>
      </c>
      <c r="AL74" s="278" t="s">
        <v>373</v>
      </c>
      <c r="AM74" s="266" t="s">
        <v>374</v>
      </c>
      <c r="AN74" s="274">
        <f>IFERROR(VLOOKUP(CONCATENATE(AL74,AM74),'[8]Listas Nuevas'!$AC$6:$AD$7,2,0),0)</f>
        <v>0</v>
      </c>
      <c r="AO74" s="266" t="s">
        <v>374</v>
      </c>
      <c r="AP74" s="274">
        <f>IFERROR(VLOOKUP(CONCATENATE(AL74,AO74),'[8]Listas Nuevas'!$AE$6:AI127,2,0),0)</f>
        <v>0</v>
      </c>
      <c r="AQ74" s="115" t="s">
        <v>404</v>
      </c>
      <c r="AR74" s="273" t="s">
        <v>429</v>
      </c>
      <c r="AS74" s="274" t="e">
        <f>INDEX('[8]MATRIZ DE CALIFICACIÓN'!$D$4:$H$8,MID($AQ74,1,1),MID($AR74,1,1))</f>
        <v>#REF!</v>
      </c>
      <c r="AT74" s="276" t="s">
        <v>385</v>
      </c>
      <c r="AU74" s="266" t="s">
        <v>880</v>
      </c>
      <c r="AV74" s="266" t="s">
        <v>881</v>
      </c>
      <c r="AW74" s="266" t="s">
        <v>979</v>
      </c>
      <c r="AX74" s="192" t="s">
        <v>967</v>
      </c>
      <c r="AY74" s="192" t="s">
        <v>968</v>
      </c>
      <c r="AZ74" s="266" t="s">
        <v>881</v>
      </c>
    </row>
    <row r="75" spans="1:52" s="116" customFormat="1" ht="139.5" customHeight="1" x14ac:dyDescent="0.25">
      <c r="A75" s="302" t="s">
        <v>398</v>
      </c>
      <c r="B75" s="303" t="s">
        <v>129</v>
      </c>
      <c r="C75" s="298" t="s">
        <v>618</v>
      </c>
      <c r="D75" s="113" t="s">
        <v>88</v>
      </c>
      <c r="E75" s="251" t="s">
        <v>89</v>
      </c>
      <c r="F75" s="307" t="s">
        <v>132</v>
      </c>
      <c r="G75" s="342" t="s">
        <v>888</v>
      </c>
      <c r="H75" s="326" t="s">
        <v>885</v>
      </c>
      <c r="I75" s="326" t="s">
        <v>586</v>
      </c>
      <c r="J75" s="326" t="s">
        <v>587</v>
      </c>
      <c r="K75" s="326" t="s">
        <v>857</v>
      </c>
      <c r="L75" s="317" t="s">
        <v>403</v>
      </c>
      <c r="M75" s="114" t="e">
        <f>VLOOKUP($L75,'[7]Listas Nuevas'!$L$2:$N$6,2,0)</f>
        <v>#N/A</v>
      </c>
      <c r="N75" s="273" t="s">
        <v>433</v>
      </c>
      <c r="O75" s="274" t="e">
        <f>INDEX('[8]MATRIZ DE CALIFICACIÓN'!$D$4:$H$8,MID($M75,1,1),MID($N75,1,1))</f>
        <v>#N/A</v>
      </c>
      <c r="P75" s="275" t="s">
        <v>351</v>
      </c>
      <c r="Q75" s="275" t="s">
        <v>352</v>
      </c>
      <c r="R75" s="272" t="s">
        <v>858</v>
      </c>
      <c r="S75" s="272" t="s">
        <v>859</v>
      </c>
      <c r="T75" s="272" t="s">
        <v>631</v>
      </c>
      <c r="U75" s="272" t="s">
        <v>860</v>
      </c>
      <c r="V75" s="266" t="s">
        <v>861</v>
      </c>
      <c r="W75" s="266" t="s">
        <v>862</v>
      </c>
      <c r="X75" s="266" t="s">
        <v>863</v>
      </c>
      <c r="Y75" s="276" t="s">
        <v>521</v>
      </c>
      <c r="Z75" s="276" t="s">
        <v>523</v>
      </c>
      <c r="AA75" s="276" t="s">
        <v>525</v>
      </c>
      <c r="AB75" s="276" t="s">
        <v>527</v>
      </c>
      <c r="AC75" s="276" t="s">
        <v>530</v>
      </c>
      <c r="AD75" s="276" t="s">
        <v>532</v>
      </c>
      <c r="AE75" s="276" t="s">
        <v>534</v>
      </c>
      <c r="AF75" s="114" t="e">
        <f>SUM(IF($Y75='[7]Evaluación Diseño Control'!$C$2,15)+IF($Z75='[7]Evaluación Diseño Control'!$C$3,15)+IF($AA75='[7]Evaluación Diseño Control'!$C$4,15)+IF($AB75='[7]Evaluación Diseño Control'!$C$5,15,IF($AB75='[7]Evaluación Diseño Control'!$D$5,10))+IF($AC75='[7]Evaluación Diseño Control'!$C$6,15)+IF($AD75='[7]Evaluación Diseño Control'!$C$7,15)+IF($AE75='[7]Evaluación Diseño Control'!$C$8,10,IF($AE75='[7]Evaluación Diseño Control'!$D$8,5)))</f>
        <v>#REF!</v>
      </c>
      <c r="AG75" s="274" t="e">
        <f t="shared" si="6"/>
        <v>#REF!</v>
      </c>
      <c r="AH75" s="277" t="s">
        <v>373</v>
      </c>
      <c r="AI75" s="252" t="e">
        <f>VLOOKUP(CONCATENATE($AG75,$AH75),'[7]Listas Nuevas'!$X$3:$Z$11,2,0)</f>
        <v>#REF!</v>
      </c>
      <c r="AJ75" s="114" t="e">
        <f t="shared" si="7"/>
        <v>#REF!</v>
      </c>
      <c r="AK75" s="126" t="e">
        <f>VLOOKUP(CONCATENATE($AG75,$AH75),'[7]Listas Nuevas'!$X$3:$Z$11,3,0)</f>
        <v>#REF!</v>
      </c>
      <c r="AL75" s="278" t="s">
        <v>373</v>
      </c>
      <c r="AM75" s="266" t="s">
        <v>374</v>
      </c>
      <c r="AN75" s="274">
        <f>IFERROR(VLOOKUP(CONCATENATE(AL75,AM75),'[8]Listas Nuevas'!$AC$6:$AD$7,2,0),0)</f>
        <v>0</v>
      </c>
      <c r="AO75" s="266" t="s">
        <v>374</v>
      </c>
      <c r="AP75" s="274">
        <f>IFERROR(VLOOKUP(CONCATENATE(AL75,AO75),'[8]Listas Nuevas'!$AE$6:AI128,2,0),0)</f>
        <v>0</v>
      </c>
      <c r="AQ75" s="115" t="s">
        <v>404</v>
      </c>
      <c r="AR75" s="273" t="s">
        <v>429</v>
      </c>
      <c r="AS75" s="274" t="e">
        <f>INDEX('[8]MATRIZ DE CALIFICACIÓN'!$D$4:$H$8,MID($AQ75,1,1),MID($AR75,1,1))</f>
        <v>#REF!</v>
      </c>
      <c r="AT75" s="276" t="s">
        <v>385</v>
      </c>
      <c r="AU75" s="266" t="s">
        <v>864</v>
      </c>
      <c r="AV75" s="266" t="s">
        <v>865</v>
      </c>
      <c r="AW75" s="266" t="s">
        <v>859</v>
      </c>
      <c r="AX75" s="192" t="s">
        <v>967</v>
      </c>
      <c r="AY75" s="192" t="s">
        <v>968</v>
      </c>
      <c r="AZ75" s="266" t="s">
        <v>865</v>
      </c>
    </row>
    <row r="76" spans="1:52" s="116" customFormat="1" ht="139.5" customHeight="1" x14ac:dyDescent="0.25">
      <c r="A76" s="302" t="s">
        <v>398</v>
      </c>
      <c r="B76" s="303" t="s">
        <v>142</v>
      </c>
      <c r="C76" s="298" t="s">
        <v>94</v>
      </c>
      <c r="D76" s="113" t="s">
        <v>88</v>
      </c>
      <c r="E76" s="251" t="s">
        <v>95</v>
      </c>
      <c r="F76" s="307" t="s">
        <v>132</v>
      </c>
      <c r="G76" s="342" t="s">
        <v>888</v>
      </c>
      <c r="H76" s="326" t="s">
        <v>885</v>
      </c>
      <c r="I76" s="324" t="s">
        <v>120</v>
      </c>
      <c r="J76" s="324" t="s">
        <v>119</v>
      </c>
      <c r="K76" s="319" t="s">
        <v>866</v>
      </c>
      <c r="L76" s="115" t="s">
        <v>392</v>
      </c>
      <c r="M76" s="114" t="e">
        <f>VLOOKUP($L76,'[7]Listas Nuevas'!$L$2:$N$6,2,0)</f>
        <v>#N/A</v>
      </c>
      <c r="N76" s="273" t="s">
        <v>433</v>
      </c>
      <c r="O76" s="274" t="e">
        <f>INDEX('[8]MATRIZ DE CALIFICACIÓN'!$D$4:$H$8,MID($M76,1,1),MID($N76,1,1))</f>
        <v>#N/A</v>
      </c>
      <c r="P76" s="275" t="s">
        <v>351</v>
      </c>
      <c r="Q76" s="275" t="s">
        <v>352</v>
      </c>
      <c r="R76" s="272" t="s">
        <v>867</v>
      </c>
      <c r="S76" s="272" t="s">
        <v>868</v>
      </c>
      <c r="T76" s="272" t="s">
        <v>869</v>
      </c>
      <c r="U76" s="272" t="s">
        <v>870</v>
      </c>
      <c r="V76" s="266" t="s">
        <v>756</v>
      </c>
      <c r="W76" s="266" t="s">
        <v>871</v>
      </c>
      <c r="X76" s="266" t="s">
        <v>863</v>
      </c>
      <c r="Y76" s="276" t="s">
        <v>521</v>
      </c>
      <c r="Z76" s="276" t="s">
        <v>523</v>
      </c>
      <c r="AA76" s="276" t="s">
        <v>525</v>
      </c>
      <c r="AB76" s="276" t="s">
        <v>527</v>
      </c>
      <c r="AC76" s="276" t="s">
        <v>530</v>
      </c>
      <c r="AD76" s="113" t="s">
        <v>532</v>
      </c>
      <c r="AE76" s="113" t="s">
        <v>535</v>
      </c>
      <c r="AF76" s="114" t="e">
        <f>SUM(IF($Y76='[7]Evaluación Diseño Control'!$C$2,15)+IF($Z76='[7]Evaluación Diseño Control'!$C$3,15)+IF($AA76='[7]Evaluación Diseño Control'!$C$4,15)+IF($AB76='[7]Evaluación Diseño Control'!$C$5,15,IF($AB76='[7]Evaluación Diseño Control'!$D$5,10))+IF($AC76='[7]Evaluación Diseño Control'!$C$6,15)+IF($AD76='[7]Evaluación Diseño Control'!$C$7,15)+IF($AE76='[7]Evaluación Diseño Control'!$C$8,10,IF($AE76='[7]Evaluación Diseño Control'!$D$8,5)))</f>
        <v>#REF!</v>
      </c>
      <c r="AG76" s="274" t="e">
        <f t="shared" si="6"/>
        <v>#REF!</v>
      </c>
      <c r="AH76" s="277" t="s">
        <v>373</v>
      </c>
      <c r="AI76" s="252" t="e">
        <f>VLOOKUP(CONCATENATE($AG76,$AH76),'[7]Listas Nuevas'!$X$3:$Z$11,2,0)</f>
        <v>#REF!</v>
      </c>
      <c r="AJ76" s="114" t="e">
        <f t="shared" si="7"/>
        <v>#REF!</v>
      </c>
      <c r="AK76" s="126" t="e">
        <f>VLOOKUP(CONCATENATE($AG76,$AH76),'[7]Listas Nuevas'!$X$3:$Z$11,3,0)</f>
        <v>#REF!</v>
      </c>
      <c r="AL76" s="278" t="s">
        <v>373</v>
      </c>
      <c r="AM76" s="266" t="s">
        <v>374</v>
      </c>
      <c r="AN76" s="274">
        <f>IFERROR(VLOOKUP(CONCATENATE(AL76,AM76),'[8]Listas Nuevas'!$AC$6:$AD$7,2,0),0)</f>
        <v>0</v>
      </c>
      <c r="AO76" s="266" t="s">
        <v>374</v>
      </c>
      <c r="AP76" s="274">
        <f>IFERROR(VLOOKUP(CONCATENATE(AL76,AO76),'[8]Listas Nuevas'!$AE$6:AI129,2,0),0)</f>
        <v>0</v>
      </c>
      <c r="AQ76" s="115" t="s">
        <v>383</v>
      </c>
      <c r="AR76" s="273" t="s">
        <v>429</v>
      </c>
      <c r="AS76" s="274" t="e">
        <f>INDEX('[8]MATRIZ DE CALIFICACIÓN'!$D$4:$H$8,MID($AQ76,1,1),MID($AR76,1,1))</f>
        <v>#REF!</v>
      </c>
      <c r="AT76" s="276" t="s">
        <v>385</v>
      </c>
      <c r="AU76" s="266" t="s">
        <v>872</v>
      </c>
      <c r="AV76" s="266" t="s">
        <v>873</v>
      </c>
      <c r="AW76" s="266" t="s">
        <v>993</v>
      </c>
      <c r="AX76" s="192" t="s">
        <v>967</v>
      </c>
      <c r="AY76" s="192" t="s">
        <v>968</v>
      </c>
      <c r="AZ76" s="266" t="s">
        <v>873</v>
      </c>
    </row>
    <row r="77" spans="1:52" s="116" customFormat="1" ht="139.5" customHeight="1" x14ac:dyDescent="0.25">
      <c r="A77" s="302" t="s">
        <v>398</v>
      </c>
      <c r="B77" s="298" t="s">
        <v>619</v>
      </c>
      <c r="C77" s="298" t="s">
        <v>100</v>
      </c>
      <c r="D77" s="113" t="s">
        <v>88</v>
      </c>
      <c r="E77" s="251" t="s">
        <v>96</v>
      </c>
      <c r="F77" s="307" t="s">
        <v>132</v>
      </c>
      <c r="G77" s="342" t="s">
        <v>888</v>
      </c>
      <c r="H77" s="326" t="s">
        <v>885</v>
      </c>
      <c r="I77" s="326" t="s">
        <v>577</v>
      </c>
      <c r="J77" s="326" t="s">
        <v>581</v>
      </c>
      <c r="K77" s="319" t="s">
        <v>875</v>
      </c>
      <c r="L77" s="273" t="s">
        <v>403</v>
      </c>
      <c r="M77" s="114" t="e">
        <f>VLOOKUP($L77,'[7]Listas Nuevas'!$L$2:$N$6,2,0)</f>
        <v>#N/A</v>
      </c>
      <c r="N77" s="273" t="s">
        <v>433</v>
      </c>
      <c r="O77" s="274" t="e">
        <f>INDEX('[8]MATRIZ DE CALIFICACIÓN'!$D$4:$H$8,MID($M77,1,1),MID($N77,1,1))</f>
        <v>#N/A</v>
      </c>
      <c r="P77" s="275" t="s">
        <v>351</v>
      </c>
      <c r="Q77" s="275" t="s">
        <v>352</v>
      </c>
      <c r="R77" s="266" t="s">
        <v>876</v>
      </c>
      <c r="S77" s="272" t="s">
        <v>859</v>
      </c>
      <c r="T77" s="266" t="s">
        <v>869</v>
      </c>
      <c r="U77" s="266" t="s">
        <v>877</v>
      </c>
      <c r="V77" s="266" t="s">
        <v>756</v>
      </c>
      <c r="W77" s="266" t="s">
        <v>878</v>
      </c>
      <c r="X77" s="266" t="s">
        <v>879</v>
      </c>
      <c r="Y77" s="276" t="s">
        <v>521</v>
      </c>
      <c r="Z77" s="276" t="s">
        <v>523</v>
      </c>
      <c r="AA77" s="276" t="s">
        <v>525</v>
      </c>
      <c r="AB77" s="276" t="s">
        <v>527</v>
      </c>
      <c r="AC77" s="276" t="s">
        <v>530</v>
      </c>
      <c r="AD77" s="276" t="s">
        <v>532</v>
      </c>
      <c r="AE77" s="113" t="s">
        <v>535</v>
      </c>
      <c r="AF77" s="114" t="e">
        <f>SUM(IF($Y77='[7]Evaluación Diseño Control'!$C$2,15)+IF($Z77='[7]Evaluación Diseño Control'!$C$3,15)+IF($AA77='[7]Evaluación Diseño Control'!$C$4,15)+IF($AB77='[7]Evaluación Diseño Control'!$C$5,15,IF($AB77='[7]Evaluación Diseño Control'!$D$5,10))+IF($AC77='[7]Evaluación Diseño Control'!$C$6,15)+IF($AD77='[7]Evaluación Diseño Control'!$C$7,15)+IF($AE77='[7]Evaluación Diseño Control'!$C$8,10,IF($AE77='[7]Evaluación Diseño Control'!$D$8,5)))</f>
        <v>#REF!</v>
      </c>
      <c r="AG77" s="274" t="e">
        <f t="shared" si="6"/>
        <v>#REF!</v>
      </c>
      <c r="AH77" s="277" t="s">
        <v>92</v>
      </c>
      <c r="AI77" s="252" t="e">
        <f>VLOOKUP(CONCATENATE($AG77,$AH77),'[7]Listas Nuevas'!$X$3:$Z$11,2,0)</f>
        <v>#REF!</v>
      </c>
      <c r="AJ77" s="114" t="e">
        <f t="shared" si="7"/>
        <v>#REF!</v>
      </c>
      <c r="AK77" s="126" t="e">
        <f>VLOOKUP(CONCATENATE($AG77,$AH77),'[7]Listas Nuevas'!$X$3:$Z$11,3,0)</f>
        <v>#REF!</v>
      </c>
      <c r="AL77" s="278" t="s">
        <v>373</v>
      </c>
      <c r="AM77" s="266" t="s">
        <v>374</v>
      </c>
      <c r="AN77" s="274">
        <f>IFERROR(VLOOKUP(CONCATENATE(AL77,AM77),'[8]Listas Nuevas'!$AC$6:$AD$7,2,0),0)</f>
        <v>0</v>
      </c>
      <c r="AO77" s="266" t="s">
        <v>374</v>
      </c>
      <c r="AP77" s="274">
        <f>IFERROR(VLOOKUP(CONCATENATE(AL77,AO77),'[8]Listas Nuevas'!$AE$6:AI130,2,0),0)</f>
        <v>0</v>
      </c>
      <c r="AQ77" s="115" t="s">
        <v>404</v>
      </c>
      <c r="AR77" s="273" t="s">
        <v>429</v>
      </c>
      <c r="AS77" s="274" t="e">
        <f>INDEX('[8]MATRIZ DE CALIFICACIÓN'!$D$4:$H$8,MID($AQ77,1,1),MID($AR77,1,1))</f>
        <v>#REF!</v>
      </c>
      <c r="AT77" s="276" t="s">
        <v>385</v>
      </c>
      <c r="AU77" s="266" t="s">
        <v>880</v>
      </c>
      <c r="AV77" s="266" t="s">
        <v>881</v>
      </c>
      <c r="AW77" s="266" t="s">
        <v>979</v>
      </c>
      <c r="AX77" s="192" t="s">
        <v>967</v>
      </c>
      <c r="AY77" s="192" t="s">
        <v>968</v>
      </c>
      <c r="AZ77" s="266" t="s">
        <v>881</v>
      </c>
    </row>
    <row r="78" spans="1:52" s="116" customFormat="1" ht="139.5" customHeight="1" x14ac:dyDescent="0.25">
      <c r="A78" s="302" t="s">
        <v>398</v>
      </c>
      <c r="B78" s="303" t="s">
        <v>129</v>
      </c>
      <c r="C78" s="298" t="s">
        <v>618</v>
      </c>
      <c r="D78" s="113" t="s">
        <v>88</v>
      </c>
      <c r="E78" s="251" t="s">
        <v>89</v>
      </c>
      <c r="F78" s="307" t="s">
        <v>132</v>
      </c>
      <c r="G78" s="342" t="s">
        <v>889</v>
      </c>
      <c r="H78" s="326" t="s">
        <v>885</v>
      </c>
      <c r="I78" s="326" t="s">
        <v>586</v>
      </c>
      <c r="J78" s="326" t="s">
        <v>587</v>
      </c>
      <c r="K78" s="326" t="s">
        <v>857</v>
      </c>
      <c r="L78" s="317" t="s">
        <v>403</v>
      </c>
      <c r="M78" s="114" t="e">
        <f>VLOOKUP($L78,'[7]Listas Nuevas'!$L$2:$N$6,2,0)</f>
        <v>#N/A</v>
      </c>
      <c r="N78" s="273" t="s">
        <v>433</v>
      </c>
      <c r="O78" s="274" t="e">
        <f>INDEX('[8]MATRIZ DE CALIFICACIÓN'!$D$4:$H$8,MID($M78,1,1),MID($N78,1,1))</f>
        <v>#N/A</v>
      </c>
      <c r="P78" s="275" t="s">
        <v>351</v>
      </c>
      <c r="Q78" s="275" t="s">
        <v>352</v>
      </c>
      <c r="R78" s="272" t="s">
        <v>858</v>
      </c>
      <c r="S78" s="272" t="s">
        <v>859</v>
      </c>
      <c r="T78" s="272" t="s">
        <v>631</v>
      </c>
      <c r="U78" s="272" t="s">
        <v>860</v>
      </c>
      <c r="V78" s="266" t="s">
        <v>861</v>
      </c>
      <c r="W78" s="266" t="s">
        <v>862</v>
      </c>
      <c r="X78" s="266" t="s">
        <v>863</v>
      </c>
      <c r="Y78" s="276" t="s">
        <v>521</v>
      </c>
      <c r="Z78" s="276" t="s">
        <v>523</v>
      </c>
      <c r="AA78" s="276" t="s">
        <v>525</v>
      </c>
      <c r="AB78" s="276" t="s">
        <v>527</v>
      </c>
      <c r="AC78" s="276" t="s">
        <v>530</v>
      </c>
      <c r="AD78" s="276" t="s">
        <v>532</v>
      </c>
      <c r="AE78" s="276" t="s">
        <v>534</v>
      </c>
      <c r="AF78" s="114" t="e">
        <f>SUM(IF($Y78='[7]Evaluación Diseño Control'!$C$2,15)+IF($Z78='[7]Evaluación Diseño Control'!$C$3,15)+IF($AA78='[7]Evaluación Diseño Control'!$C$4,15)+IF($AB78='[7]Evaluación Diseño Control'!$C$5,15,IF($AB78='[7]Evaluación Diseño Control'!$D$5,10))+IF($AC78='[7]Evaluación Diseño Control'!$C$6,15)+IF($AD78='[7]Evaluación Diseño Control'!$C$7,15)+IF($AE78='[7]Evaluación Diseño Control'!$C$8,10,IF($AE78='[7]Evaluación Diseño Control'!$D$8,5)))</f>
        <v>#REF!</v>
      </c>
      <c r="AG78" s="274" t="e">
        <f t="shared" si="6"/>
        <v>#REF!</v>
      </c>
      <c r="AH78" s="277" t="s">
        <v>373</v>
      </c>
      <c r="AI78" s="252" t="e">
        <f>VLOOKUP(CONCATENATE($AG78,$AH78),'[7]Listas Nuevas'!$X$3:$Z$11,2,0)</f>
        <v>#REF!</v>
      </c>
      <c r="AJ78" s="114" t="e">
        <f t="shared" si="7"/>
        <v>#REF!</v>
      </c>
      <c r="AK78" s="126" t="e">
        <f>VLOOKUP(CONCATENATE($AG78,$AH78),'[7]Listas Nuevas'!$X$3:$Z$11,3,0)</f>
        <v>#REF!</v>
      </c>
      <c r="AL78" s="278" t="s">
        <v>373</v>
      </c>
      <c r="AM78" s="266" t="s">
        <v>374</v>
      </c>
      <c r="AN78" s="274">
        <f>IFERROR(VLOOKUP(CONCATENATE(AL78,AM78),'[8]Listas Nuevas'!$AC$6:$AD$7,2,0),0)</f>
        <v>0</v>
      </c>
      <c r="AO78" s="266" t="s">
        <v>374</v>
      </c>
      <c r="AP78" s="274">
        <f>IFERROR(VLOOKUP(CONCATENATE(AL78,AO78),'[8]Listas Nuevas'!$AE$6:AI131,2,0),0)</f>
        <v>0</v>
      </c>
      <c r="AQ78" s="115" t="s">
        <v>404</v>
      </c>
      <c r="AR78" s="273" t="s">
        <v>429</v>
      </c>
      <c r="AS78" s="274" t="e">
        <f>INDEX('[8]MATRIZ DE CALIFICACIÓN'!$D$4:$H$8,MID($AQ78,1,1),MID($AR78,1,1))</f>
        <v>#REF!</v>
      </c>
      <c r="AT78" s="276" t="s">
        <v>385</v>
      </c>
      <c r="AU78" s="266" t="s">
        <v>864</v>
      </c>
      <c r="AV78" s="266" t="s">
        <v>865</v>
      </c>
      <c r="AW78" s="266" t="s">
        <v>859</v>
      </c>
      <c r="AX78" s="192" t="s">
        <v>967</v>
      </c>
      <c r="AY78" s="192" t="s">
        <v>968</v>
      </c>
      <c r="AZ78" s="266" t="s">
        <v>865</v>
      </c>
    </row>
    <row r="79" spans="1:52" s="116" customFormat="1" ht="139.5" customHeight="1" x14ac:dyDescent="0.25">
      <c r="A79" s="302" t="s">
        <v>398</v>
      </c>
      <c r="B79" s="303" t="s">
        <v>142</v>
      </c>
      <c r="C79" s="298" t="s">
        <v>94</v>
      </c>
      <c r="D79" s="113" t="s">
        <v>88</v>
      </c>
      <c r="E79" s="251" t="s">
        <v>95</v>
      </c>
      <c r="F79" s="307" t="s">
        <v>132</v>
      </c>
      <c r="G79" s="342" t="s">
        <v>889</v>
      </c>
      <c r="H79" s="326" t="s">
        <v>885</v>
      </c>
      <c r="I79" s="324" t="s">
        <v>120</v>
      </c>
      <c r="J79" s="324" t="s">
        <v>119</v>
      </c>
      <c r="K79" s="319" t="s">
        <v>866</v>
      </c>
      <c r="L79" s="115" t="s">
        <v>392</v>
      </c>
      <c r="M79" s="114" t="e">
        <f>VLOOKUP($L79,'[7]Listas Nuevas'!$L$2:$N$6,2,0)</f>
        <v>#N/A</v>
      </c>
      <c r="N79" s="273" t="s">
        <v>433</v>
      </c>
      <c r="O79" s="274" t="e">
        <f>INDEX('[8]MATRIZ DE CALIFICACIÓN'!$D$4:$H$8,MID($M79,1,1),MID($N79,1,1))</f>
        <v>#N/A</v>
      </c>
      <c r="P79" s="275" t="s">
        <v>351</v>
      </c>
      <c r="Q79" s="275" t="s">
        <v>352</v>
      </c>
      <c r="R79" s="272" t="s">
        <v>867</v>
      </c>
      <c r="S79" s="272" t="s">
        <v>868</v>
      </c>
      <c r="T79" s="272" t="s">
        <v>869</v>
      </c>
      <c r="U79" s="272" t="s">
        <v>870</v>
      </c>
      <c r="V79" s="266" t="s">
        <v>756</v>
      </c>
      <c r="W79" s="266" t="s">
        <v>871</v>
      </c>
      <c r="X79" s="266" t="s">
        <v>863</v>
      </c>
      <c r="Y79" s="276" t="s">
        <v>521</v>
      </c>
      <c r="Z79" s="276" t="s">
        <v>523</v>
      </c>
      <c r="AA79" s="276" t="s">
        <v>525</v>
      </c>
      <c r="AB79" s="276" t="s">
        <v>527</v>
      </c>
      <c r="AC79" s="276" t="s">
        <v>530</v>
      </c>
      <c r="AD79" s="113" t="s">
        <v>532</v>
      </c>
      <c r="AE79" s="113" t="s">
        <v>535</v>
      </c>
      <c r="AF79" s="114" t="e">
        <f>SUM(IF($Y79='[7]Evaluación Diseño Control'!$C$2,15)+IF($Z79='[7]Evaluación Diseño Control'!$C$3,15)+IF($AA79='[7]Evaluación Diseño Control'!$C$4,15)+IF($AB79='[7]Evaluación Diseño Control'!$C$5,15,IF($AB79='[7]Evaluación Diseño Control'!$D$5,10))+IF($AC79='[7]Evaluación Diseño Control'!$C$6,15)+IF($AD79='[7]Evaluación Diseño Control'!$C$7,15)+IF($AE79='[7]Evaluación Diseño Control'!$C$8,10,IF($AE79='[7]Evaluación Diseño Control'!$D$8,5)))</f>
        <v>#REF!</v>
      </c>
      <c r="AG79" s="274" t="e">
        <f t="shared" si="6"/>
        <v>#REF!</v>
      </c>
      <c r="AH79" s="277" t="s">
        <v>373</v>
      </c>
      <c r="AI79" s="252" t="e">
        <f>VLOOKUP(CONCATENATE($AG79,$AH79),'[7]Listas Nuevas'!$X$3:$Z$11,2,0)</f>
        <v>#REF!</v>
      </c>
      <c r="AJ79" s="114" t="e">
        <f t="shared" si="7"/>
        <v>#REF!</v>
      </c>
      <c r="AK79" s="126" t="e">
        <f>VLOOKUP(CONCATENATE($AG79,$AH79),'[7]Listas Nuevas'!$X$3:$Z$11,3,0)</f>
        <v>#REF!</v>
      </c>
      <c r="AL79" s="278" t="s">
        <v>373</v>
      </c>
      <c r="AM79" s="266" t="s">
        <v>374</v>
      </c>
      <c r="AN79" s="274">
        <f>IFERROR(VLOOKUP(CONCATENATE(AL79,AM79),'[8]Listas Nuevas'!$AC$6:$AD$7,2,0),0)</f>
        <v>0</v>
      </c>
      <c r="AO79" s="266" t="s">
        <v>374</v>
      </c>
      <c r="AP79" s="274">
        <f>IFERROR(VLOOKUP(CONCATENATE(AL79,AO79),'[8]Listas Nuevas'!$AE$6:AI132,2,0),0)</f>
        <v>0</v>
      </c>
      <c r="AQ79" s="115" t="s">
        <v>383</v>
      </c>
      <c r="AR79" s="273" t="s">
        <v>429</v>
      </c>
      <c r="AS79" s="274" t="e">
        <f>INDEX('[8]MATRIZ DE CALIFICACIÓN'!$D$4:$H$8,MID($AQ79,1,1),MID($AR79,1,1))</f>
        <v>#REF!</v>
      </c>
      <c r="AT79" s="276" t="s">
        <v>385</v>
      </c>
      <c r="AU79" s="266" t="s">
        <v>872</v>
      </c>
      <c r="AV79" s="266" t="s">
        <v>873</v>
      </c>
      <c r="AW79" s="266" t="s">
        <v>993</v>
      </c>
      <c r="AX79" s="192" t="s">
        <v>967</v>
      </c>
      <c r="AY79" s="192" t="s">
        <v>968</v>
      </c>
      <c r="AZ79" s="266" t="s">
        <v>873</v>
      </c>
    </row>
    <row r="80" spans="1:52" s="116" customFormat="1" ht="139.5" customHeight="1" x14ac:dyDescent="0.25">
      <c r="A80" s="302" t="s">
        <v>398</v>
      </c>
      <c r="B80" s="298" t="s">
        <v>619</v>
      </c>
      <c r="C80" s="298" t="s">
        <v>100</v>
      </c>
      <c r="D80" s="113" t="s">
        <v>88</v>
      </c>
      <c r="E80" s="251" t="s">
        <v>96</v>
      </c>
      <c r="F80" s="307" t="s">
        <v>132</v>
      </c>
      <c r="G80" s="342" t="s">
        <v>889</v>
      </c>
      <c r="H80" s="326" t="s">
        <v>885</v>
      </c>
      <c r="I80" s="326" t="s">
        <v>577</v>
      </c>
      <c r="J80" s="326" t="s">
        <v>581</v>
      </c>
      <c r="K80" s="319" t="s">
        <v>875</v>
      </c>
      <c r="L80" s="273" t="s">
        <v>403</v>
      </c>
      <c r="M80" s="114" t="e">
        <f>VLOOKUP($L80,'[7]Listas Nuevas'!$L$2:$N$6,2,0)</f>
        <v>#N/A</v>
      </c>
      <c r="N80" s="273" t="s">
        <v>433</v>
      </c>
      <c r="O80" s="274" t="e">
        <f>INDEX('[8]MATRIZ DE CALIFICACIÓN'!$D$4:$H$8,MID($M80,1,1),MID($N80,1,1))</f>
        <v>#N/A</v>
      </c>
      <c r="P80" s="275" t="s">
        <v>351</v>
      </c>
      <c r="Q80" s="275" t="s">
        <v>352</v>
      </c>
      <c r="R80" s="266" t="s">
        <v>876</v>
      </c>
      <c r="S80" s="272" t="s">
        <v>859</v>
      </c>
      <c r="T80" s="266" t="s">
        <v>869</v>
      </c>
      <c r="U80" s="266" t="s">
        <v>877</v>
      </c>
      <c r="V80" s="266" t="s">
        <v>756</v>
      </c>
      <c r="W80" s="266" t="s">
        <v>878</v>
      </c>
      <c r="X80" s="266" t="s">
        <v>879</v>
      </c>
      <c r="Y80" s="276" t="s">
        <v>521</v>
      </c>
      <c r="Z80" s="276" t="s">
        <v>523</v>
      </c>
      <c r="AA80" s="276" t="s">
        <v>525</v>
      </c>
      <c r="AB80" s="276" t="s">
        <v>527</v>
      </c>
      <c r="AC80" s="276" t="s">
        <v>530</v>
      </c>
      <c r="AD80" s="276" t="s">
        <v>532</v>
      </c>
      <c r="AE80" s="113" t="s">
        <v>535</v>
      </c>
      <c r="AF80" s="114" t="e">
        <f>SUM(IF($Y80='[7]Evaluación Diseño Control'!$C$2,15)+IF($Z80='[7]Evaluación Diseño Control'!$C$3,15)+IF($AA80='[7]Evaluación Diseño Control'!$C$4,15)+IF($AB80='[7]Evaluación Diseño Control'!$C$5,15,IF($AB80='[7]Evaluación Diseño Control'!$D$5,10))+IF($AC80='[7]Evaluación Diseño Control'!$C$6,15)+IF($AD80='[7]Evaluación Diseño Control'!$C$7,15)+IF($AE80='[7]Evaluación Diseño Control'!$C$8,10,IF($AE80='[7]Evaluación Diseño Control'!$D$8,5)))</f>
        <v>#REF!</v>
      </c>
      <c r="AG80" s="274" t="e">
        <f t="shared" si="6"/>
        <v>#REF!</v>
      </c>
      <c r="AH80" s="277" t="s">
        <v>92</v>
      </c>
      <c r="AI80" s="252" t="e">
        <f>VLOOKUP(CONCATENATE($AG80,$AH80),'[7]Listas Nuevas'!$X$3:$Z$11,2,0)</f>
        <v>#REF!</v>
      </c>
      <c r="AJ80" s="114" t="e">
        <f t="shared" si="7"/>
        <v>#REF!</v>
      </c>
      <c r="AK80" s="126" t="e">
        <f>VLOOKUP(CONCATENATE($AG80,$AH80),'[7]Listas Nuevas'!$X$3:$Z$11,3,0)</f>
        <v>#REF!</v>
      </c>
      <c r="AL80" s="278" t="s">
        <v>373</v>
      </c>
      <c r="AM80" s="266" t="s">
        <v>374</v>
      </c>
      <c r="AN80" s="274">
        <f>IFERROR(VLOOKUP(CONCATENATE(AL80,AM80),'[8]Listas Nuevas'!$AC$6:$AD$7,2,0),0)</f>
        <v>0</v>
      </c>
      <c r="AO80" s="266" t="s">
        <v>374</v>
      </c>
      <c r="AP80" s="274">
        <f>IFERROR(VLOOKUP(CONCATENATE(AL80,AO80),'[8]Listas Nuevas'!$AE$6:AI133,2,0),0)</f>
        <v>0</v>
      </c>
      <c r="AQ80" s="115" t="s">
        <v>404</v>
      </c>
      <c r="AR80" s="273" t="s">
        <v>429</v>
      </c>
      <c r="AS80" s="274" t="e">
        <f>INDEX('[8]MATRIZ DE CALIFICACIÓN'!$D$4:$H$8,MID($AQ80,1,1),MID($AR80,1,1))</f>
        <v>#REF!</v>
      </c>
      <c r="AT80" s="276" t="s">
        <v>385</v>
      </c>
      <c r="AU80" s="266" t="s">
        <v>880</v>
      </c>
      <c r="AV80" s="266" t="s">
        <v>881</v>
      </c>
      <c r="AW80" s="266" t="s">
        <v>979</v>
      </c>
      <c r="AX80" s="192" t="s">
        <v>967</v>
      </c>
      <c r="AY80" s="192" t="s">
        <v>968</v>
      </c>
      <c r="AZ80" s="266" t="s">
        <v>881</v>
      </c>
    </row>
    <row r="81" spans="1:52" s="116" customFormat="1" ht="139.5" customHeight="1" x14ac:dyDescent="0.25">
      <c r="A81" s="302" t="s">
        <v>398</v>
      </c>
      <c r="B81" s="303" t="s">
        <v>129</v>
      </c>
      <c r="C81" s="298" t="s">
        <v>618</v>
      </c>
      <c r="D81" s="113" t="s">
        <v>88</v>
      </c>
      <c r="E81" s="251" t="s">
        <v>89</v>
      </c>
      <c r="F81" s="307" t="s">
        <v>90</v>
      </c>
      <c r="G81" s="302" t="s">
        <v>890</v>
      </c>
      <c r="H81" s="326" t="s">
        <v>891</v>
      </c>
      <c r="I81" s="326" t="s">
        <v>586</v>
      </c>
      <c r="J81" s="326" t="s">
        <v>587</v>
      </c>
      <c r="K81" s="326" t="s">
        <v>857</v>
      </c>
      <c r="L81" s="317" t="s">
        <v>403</v>
      </c>
      <c r="M81" s="114" t="e">
        <f>VLOOKUP($L81,'[7]Listas Nuevas'!$L$2:$N$6,2,0)</f>
        <v>#N/A</v>
      </c>
      <c r="N81" s="273" t="s">
        <v>433</v>
      </c>
      <c r="O81" s="274" t="e">
        <f>INDEX('[8]MATRIZ DE CALIFICACIÓN'!$D$4:$H$8,MID($M81,1,1),MID($N81,1,1))</f>
        <v>#N/A</v>
      </c>
      <c r="P81" s="275" t="s">
        <v>351</v>
      </c>
      <c r="Q81" s="275" t="s">
        <v>352</v>
      </c>
      <c r="R81" s="272" t="s">
        <v>858</v>
      </c>
      <c r="S81" s="272" t="s">
        <v>859</v>
      </c>
      <c r="T81" s="272" t="s">
        <v>631</v>
      </c>
      <c r="U81" s="272" t="s">
        <v>860</v>
      </c>
      <c r="V81" s="266" t="s">
        <v>861</v>
      </c>
      <c r="W81" s="266" t="s">
        <v>862</v>
      </c>
      <c r="X81" s="266" t="s">
        <v>863</v>
      </c>
      <c r="Y81" s="276" t="s">
        <v>521</v>
      </c>
      <c r="Z81" s="276" t="s">
        <v>523</v>
      </c>
      <c r="AA81" s="276" t="s">
        <v>525</v>
      </c>
      <c r="AB81" s="276" t="s">
        <v>527</v>
      </c>
      <c r="AC81" s="276" t="s">
        <v>530</v>
      </c>
      <c r="AD81" s="276" t="s">
        <v>532</v>
      </c>
      <c r="AE81" s="276" t="s">
        <v>534</v>
      </c>
      <c r="AF81" s="114" t="e">
        <f>SUM(IF($Y81='[7]Evaluación Diseño Control'!$C$2,15)+IF($Z81='[7]Evaluación Diseño Control'!$C$3,15)+IF($AA81='[7]Evaluación Diseño Control'!$C$4,15)+IF($AB81='[7]Evaluación Diseño Control'!$C$5,15,IF($AB81='[7]Evaluación Diseño Control'!$D$5,10))+IF($AC81='[7]Evaluación Diseño Control'!$C$6,15)+IF($AD81='[7]Evaluación Diseño Control'!$C$7,15)+IF($AE81='[7]Evaluación Diseño Control'!$C$8,10,IF($AE81='[7]Evaluación Diseño Control'!$D$8,5)))</f>
        <v>#REF!</v>
      </c>
      <c r="AG81" s="274" t="e">
        <f t="shared" si="6"/>
        <v>#REF!</v>
      </c>
      <c r="AH81" s="277" t="s">
        <v>373</v>
      </c>
      <c r="AI81" s="252" t="e">
        <f>VLOOKUP(CONCATENATE($AG81,$AH81),'[7]Listas Nuevas'!$X$3:$Z$11,2,0)</f>
        <v>#REF!</v>
      </c>
      <c r="AJ81" s="114" t="e">
        <f t="shared" si="7"/>
        <v>#REF!</v>
      </c>
      <c r="AK81" s="126" t="e">
        <f>VLOOKUP(CONCATENATE($AG81,$AH81),'[7]Listas Nuevas'!$X$3:$Z$11,3,0)</f>
        <v>#REF!</v>
      </c>
      <c r="AL81" s="278" t="s">
        <v>373</v>
      </c>
      <c r="AM81" s="266" t="s">
        <v>374</v>
      </c>
      <c r="AN81" s="274">
        <f>IFERROR(VLOOKUP(CONCATENATE(AL81,AM81),'[8]Listas Nuevas'!$AC$6:$AD$7,2,0),0)</f>
        <v>0</v>
      </c>
      <c r="AO81" s="266" t="s">
        <v>374</v>
      </c>
      <c r="AP81" s="274">
        <f>IFERROR(VLOOKUP(CONCATENATE(AL81,AO81),'[8]Listas Nuevas'!$AE$6:AI134,2,0),0)</f>
        <v>0</v>
      </c>
      <c r="AQ81" s="115" t="s">
        <v>404</v>
      </c>
      <c r="AR81" s="273" t="s">
        <v>429</v>
      </c>
      <c r="AS81" s="274" t="e">
        <f>INDEX('[8]MATRIZ DE CALIFICACIÓN'!$D$4:$H$8,MID($AQ81,1,1),MID($AR81,1,1))</f>
        <v>#REF!</v>
      </c>
      <c r="AT81" s="276" t="s">
        <v>385</v>
      </c>
      <c r="AU81" s="266" t="s">
        <v>864</v>
      </c>
      <c r="AV81" s="266" t="s">
        <v>865</v>
      </c>
      <c r="AW81" s="266" t="s">
        <v>859</v>
      </c>
      <c r="AX81" s="192" t="s">
        <v>967</v>
      </c>
      <c r="AY81" s="192" t="s">
        <v>968</v>
      </c>
      <c r="AZ81" s="266" t="s">
        <v>865</v>
      </c>
    </row>
    <row r="82" spans="1:52" s="116" customFormat="1" ht="139.5" customHeight="1" x14ac:dyDescent="0.25">
      <c r="A82" s="302" t="s">
        <v>398</v>
      </c>
      <c r="B82" s="303" t="s">
        <v>142</v>
      </c>
      <c r="C82" s="298" t="s">
        <v>94</v>
      </c>
      <c r="D82" s="113" t="s">
        <v>88</v>
      </c>
      <c r="E82" s="251" t="s">
        <v>95</v>
      </c>
      <c r="F82" s="307" t="s">
        <v>90</v>
      </c>
      <c r="G82" s="302" t="s">
        <v>890</v>
      </c>
      <c r="H82" s="326" t="s">
        <v>891</v>
      </c>
      <c r="I82" s="324" t="s">
        <v>120</v>
      </c>
      <c r="J82" s="324" t="s">
        <v>119</v>
      </c>
      <c r="K82" s="319" t="s">
        <v>866</v>
      </c>
      <c r="L82" s="115" t="s">
        <v>392</v>
      </c>
      <c r="M82" s="114" t="e">
        <f>VLOOKUP($L82,'[7]Listas Nuevas'!$L$2:$N$6,2,0)</f>
        <v>#N/A</v>
      </c>
      <c r="N82" s="273" t="s">
        <v>433</v>
      </c>
      <c r="O82" s="274" t="e">
        <f>INDEX('[8]MATRIZ DE CALIFICACIÓN'!$D$4:$H$8,MID($M82,1,1),MID($N82,1,1))</f>
        <v>#N/A</v>
      </c>
      <c r="P82" s="275" t="s">
        <v>351</v>
      </c>
      <c r="Q82" s="275" t="s">
        <v>352</v>
      </c>
      <c r="R82" s="272" t="s">
        <v>867</v>
      </c>
      <c r="S82" s="272" t="s">
        <v>868</v>
      </c>
      <c r="T82" s="272" t="s">
        <v>869</v>
      </c>
      <c r="U82" s="272" t="s">
        <v>870</v>
      </c>
      <c r="V82" s="266" t="s">
        <v>756</v>
      </c>
      <c r="W82" s="266" t="s">
        <v>871</v>
      </c>
      <c r="X82" s="266" t="s">
        <v>863</v>
      </c>
      <c r="Y82" s="276" t="s">
        <v>521</v>
      </c>
      <c r="Z82" s="276" t="s">
        <v>523</v>
      </c>
      <c r="AA82" s="276" t="s">
        <v>525</v>
      </c>
      <c r="AB82" s="276" t="s">
        <v>527</v>
      </c>
      <c r="AC82" s="276" t="s">
        <v>530</v>
      </c>
      <c r="AD82" s="113" t="s">
        <v>532</v>
      </c>
      <c r="AE82" s="113" t="s">
        <v>535</v>
      </c>
      <c r="AF82" s="114" t="e">
        <f>SUM(IF($Y82='[7]Evaluación Diseño Control'!$C$2,15)+IF($Z82='[7]Evaluación Diseño Control'!$C$3,15)+IF($AA82='[7]Evaluación Diseño Control'!$C$4,15)+IF($AB82='[7]Evaluación Diseño Control'!$C$5,15,IF($AB82='[7]Evaluación Diseño Control'!$D$5,10))+IF($AC82='[7]Evaluación Diseño Control'!$C$6,15)+IF($AD82='[7]Evaluación Diseño Control'!$C$7,15)+IF($AE82='[7]Evaluación Diseño Control'!$C$8,10,IF($AE82='[7]Evaluación Diseño Control'!$D$8,5)))</f>
        <v>#REF!</v>
      </c>
      <c r="AG82" s="274" t="e">
        <f t="shared" si="6"/>
        <v>#REF!</v>
      </c>
      <c r="AH82" s="277" t="s">
        <v>373</v>
      </c>
      <c r="AI82" s="252" t="e">
        <f>VLOOKUP(CONCATENATE($AG82,$AH82),'[7]Listas Nuevas'!$X$3:$Z$11,2,0)</f>
        <v>#REF!</v>
      </c>
      <c r="AJ82" s="114" t="e">
        <f t="shared" si="7"/>
        <v>#REF!</v>
      </c>
      <c r="AK82" s="126" t="e">
        <f>VLOOKUP(CONCATENATE($AG82,$AH82),'[7]Listas Nuevas'!$X$3:$Z$11,3,0)</f>
        <v>#REF!</v>
      </c>
      <c r="AL82" s="278" t="s">
        <v>373</v>
      </c>
      <c r="AM82" s="266" t="s">
        <v>374</v>
      </c>
      <c r="AN82" s="274">
        <f>IFERROR(VLOOKUP(CONCATENATE(AL82,AM82),'[8]Listas Nuevas'!$AC$6:$AD$7,2,0),0)</f>
        <v>0</v>
      </c>
      <c r="AO82" s="266" t="s">
        <v>374</v>
      </c>
      <c r="AP82" s="274">
        <f>IFERROR(VLOOKUP(CONCATENATE(AL82,AO82),'[8]Listas Nuevas'!$AE$6:AI135,2,0),0)</f>
        <v>0</v>
      </c>
      <c r="AQ82" s="115" t="s">
        <v>383</v>
      </c>
      <c r="AR82" s="273" t="s">
        <v>429</v>
      </c>
      <c r="AS82" s="274" t="e">
        <f>INDEX('[8]MATRIZ DE CALIFICACIÓN'!$D$4:$H$8,MID($AQ82,1,1),MID($AR82,1,1))</f>
        <v>#REF!</v>
      </c>
      <c r="AT82" s="276" t="s">
        <v>385</v>
      </c>
      <c r="AU82" s="266" t="s">
        <v>872</v>
      </c>
      <c r="AV82" s="266" t="s">
        <v>873</v>
      </c>
      <c r="AW82" s="266" t="s">
        <v>993</v>
      </c>
      <c r="AX82" s="192" t="s">
        <v>967</v>
      </c>
      <c r="AY82" s="192" t="s">
        <v>968</v>
      </c>
      <c r="AZ82" s="266" t="s">
        <v>873</v>
      </c>
    </row>
    <row r="83" spans="1:52" s="116" customFormat="1" ht="139.5" customHeight="1" x14ac:dyDescent="0.25">
      <c r="A83" s="302" t="s">
        <v>398</v>
      </c>
      <c r="B83" s="298" t="s">
        <v>619</v>
      </c>
      <c r="C83" s="298" t="s">
        <v>100</v>
      </c>
      <c r="D83" s="113" t="s">
        <v>88</v>
      </c>
      <c r="E83" s="251" t="s">
        <v>96</v>
      </c>
      <c r="F83" s="307" t="s">
        <v>90</v>
      </c>
      <c r="G83" s="302" t="s">
        <v>890</v>
      </c>
      <c r="H83" s="326" t="s">
        <v>891</v>
      </c>
      <c r="I83" s="326" t="s">
        <v>577</v>
      </c>
      <c r="J83" s="326" t="s">
        <v>581</v>
      </c>
      <c r="K83" s="319" t="s">
        <v>875</v>
      </c>
      <c r="L83" s="273" t="s">
        <v>403</v>
      </c>
      <c r="M83" s="114" t="e">
        <f>VLOOKUP($L83,'[7]Listas Nuevas'!$L$2:$N$6,2,0)</f>
        <v>#N/A</v>
      </c>
      <c r="N83" s="273" t="s">
        <v>433</v>
      </c>
      <c r="O83" s="274" t="e">
        <f>INDEX('[8]MATRIZ DE CALIFICACIÓN'!$D$4:$H$8,MID($M83,1,1),MID($N83,1,1))</f>
        <v>#N/A</v>
      </c>
      <c r="P83" s="275" t="s">
        <v>351</v>
      </c>
      <c r="Q83" s="275" t="s">
        <v>352</v>
      </c>
      <c r="R83" s="266" t="s">
        <v>876</v>
      </c>
      <c r="S83" s="272" t="s">
        <v>859</v>
      </c>
      <c r="T83" s="266" t="s">
        <v>869</v>
      </c>
      <c r="U83" s="266" t="s">
        <v>877</v>
      </c>
      <c r="V83" s="266" t="s">
        <v>756</v>
      </c>
      <c r="W83" s="266" t="s">
        <v>878</v>
      </c>
      <c r="X83" s="266" t="s">
        <v>879</v>
      </c>
      <c r="Y83" s="276" t="s">
        <v>521</v>
      </c>
      <c r="Z83" s="276" t="s">
        <v>523</v>
      </c>
      <c r="AA83" s="276" t="s">
        <v>525</v>
      </c>
      <c r="AB83" s="276" t="s">
        <v>527</v>
      </c>
      <c r="AC83" s="276" t="s">
        <v>530</v>
      </c>
      <c r="AD83" s="276" t="s">
        <v>532</v>
      </c>
      <c r="AE83" s="113" t="s">
        <v>535</v>
      </c>
      <c r="AF83" s="114" t="e">
        <f>SUM(IF($Y83='[7]Evaluación Diseño Control'!$C$2,15)+IF($Z83='[7]Evaluación Diseño Control'!$C$3,15)+IF($AA83='[7]Evaluación Diseño Control'!$C$4,15)+IF($AB83='[7]Evaluación Diseño Control'!$C$5,15,IF($AB83='[7]Evaluación Diseño Control'!$D$5,10))+IF($AC83='[7]Evaluación Diseño Control'!$C$6,15)+IF($AD83='[7]Evaluación Diseño Control'!$C$7,15)+IF($AE83='[7]Evaluación Diseño Control'!$C$8,10,IF($AE83='[7]Evaluación Diseño Control'!$D$8,5)))</f>
        <v>#REF!</v>
      </c>
      <c r="AG83" s="274" t="e">
        <f t="shared" si="6"/>
        <v>#REF!</v>
      </c>
      <c r="AH83" s="277" t="s">
        <v>92</v>
      </c>
      <c r="AI83" s="252" t="e">
        <f>VLOOKUP(CONCATENATE($AG83,$AH83),'[7]Listas Nuevas'!$X$3:$Z$11,2,0)</f>
        <v>#REF!</v>
      </c>
      <c r="AJ83" s="114" t="e">
        <f t="shared" si="7"/>
        <v>#REF!</v>
      </c>
      <c r="AK83" s="126" t="e">
        <f>VLOOKUP(CONCATENATE($AG83,$AH83),'[7]Listas Nuevas'!$X$3:$Z$11,3,0)</f>
        <v>#REF!</v>
      </c>
      <c r="AL83" s="278" t="s">
        <v>373</v>
      </c>
      <c r="AM83" s="266" t="s">
        <v>374</v>
      </c>
      <c r="AN83" s="274">
        <f>IFERROR(VLOOKUP(CONCATENATE(AL83,AM83),'[8]Listas Nuevas'!$AC$6:$AD$7,2,0),0)</f>
        <v>0</v>
      </c>
      <c r="AO83" s="266" t="s">
        <v>374</v>
      </c>
      <c r="AP83" s="274">
        <f>IFERROR(VLOOKUP(CONCATENATE(AL83,AO83),'[8]Listas Nuevas'!$AE$6:AI136,2,0),0)</f>
        <v>0</v>
      </c>
      <c r="AQ83" s="115" t="s">
        <v>404</v>
      </c>
      <c r="AR83" s="273" t="s">
        <v>429</v>
      </c>
      <c r="AS83" s="274" t="e">
        <f>INDEX('[8]MATRIZ DE CALIFICACIÓN'!$D$4:$H$8,MID($AQ83,1,1),MID($AR83,1,1))</f>
        <v>#REF!</v>
      </c>
      <c r="AT83" s="276" t="s">
        <v>385</v>
      </c>
      <c r="AU83" s="266" t="s">
        <v>880</v>
      </c>
      <c r="AV83" s="266" t="s">
        <v>881</v>
      </c>
      <c r="AW83" s="266" t="s">
        <v>979</v>
      </c>
      <c r="AX83" s="192" t="s">
        <v>967</v>
      </c>
      <c r="AY83" s="192" t="s">
        <v>968</v>
      </c>
      <c r="AZ83" s="266" t="s">
        <v>881</v>
      </c>
    </row>
    <row r="84" spans="1:52" s="116" customFormat="1" ht="139.5" customHeight="1" x14ac:dyDescent="0.25">
      <c r="A84" s="302" t="s">
        <v>387</v>
      </c>
      <c r="B84" s="303" t="s">
        <v>129</v>
      </c>
      <c r="C84" s="298" t="s">
        <v>618</v>
      </c>
      <c r="D84" s="113" t="s">
        <v>88</v>
      </c>
      <c r="E84" s="251" t="s">
        <v>89</v>
      </c>
      <c r="F84" s="307" t="s">
        <v>90</v>
      </c>
      <c r="G84" s="302" t="s">
        <v>892</v>
      </c>
      <c r="H84" s="326" t="s">
        <v>893</v>
      </c>
      <c r="I84" s="326" t="s">
        <v>586</v>
      </c>
      <c r="J84" s="326" t="s">
        <v>587</v>
      </c>
      <c r="K84" s="326" t="s">
        <v>857</v>
      </c>
      <c r="L84" s="317" t="s">
        <v>403</v>
      </c>
      <c r="M84" s="114" t="e">
        <f>VLOOKUP($L84,'[7]Listas Nuevas'!$L$2:$N$6,2,0)</f>
        <v>#N/A</v>
      </c>
      <c r="N84" s="273" t="s">
        <v>433</v>
      </c>
      <c r="O84" s="274" t="e">
        <f>INDEX('[8]MATRIZ DE CALIFICACIÓN'!$D$4:$H$8,MID($M84,1,1),MID($N84,1,1))</f>
        <v>#N/A</v>
      </c>
      <c r="P84" s="275" t="s">
        <v>351</v>
      </c>
      <c r="Q84" s="275" t="s">
        <v>352</v>
      </c>
      <c r="R84" s="272" t="s">
        <v>858</v>
      </c>
      <c r="S84" s="272" t="s">
        <v>859</v>
      </c>
      <c r="T84" s="272" t="s">
        <v>631</v>
      </c>
      <c r="U84" s="272" t="s">
        <v>860</v>
      </c>
      <c r="V84" s="266" t="s">
        <v>861</v>
      </c>
      <c r="W84" s="266" t="s">
        <v>862</v>
      </c>
      <c r="X84" s="266" t="s">
        <v>863</v>
      </c>
      <c r="Y84" s="276" t="s">
        <v>521</v>
      </c>
      <c r="Z84" s="276" t="s">
        <v>523</v>
      </c>
      <c r="AA84" s="276" t="s">
        <v>525</v>
      </c>
      <c r="AB84" s="276" t="s">
        <v>527</v>
      </c>
      <c r="AC84" s="276" t="s">
        <v>530</v>
      </c>
      <c r="AD84" s="276" t="s">
        <v>532</v>
      </c>
      <c r="AE84" s="276" t="s">
        <v>534</v>
      </c>
      <c r="AF84" s="114" t="e">
        <f>SUM(IF($Y84='[7]Evaluación Diseño Control'!$C$2,15)+IF($Z84='[7]Evaluación Diseño Control'!$C$3,15)+IF($AA84='[7]Evaluación Diseño Control'!$C$4,15)+IF($AB84='[7]Evaluación Diseño Control'!$C$5,15,IF($AB84='[7]Evaluación Diseño Control'!$D$5,10))+IF($AC84='[7]Evaluación Diseño Control'!$C$6,15)+IF($AD84='[7]Evaluación Diseño Control'!$C$7,15)+IF($AE84='[7]Evaluación Diseño Control'!$C$8,10,IF($AE84='[7]Evaluación Diseño Control'!$D$8,5)))</f>
        <v>#REF!</v>
      </c>
      <c r="AG84" s="274" t="e">
        <f t="shared" si="6"/>
        <v>#REF!</v>
      </c>
      <c r="AH84" s="277" t="s">
        <v>373</v>
      </c>
      <c r="AI84" s="252" t="e">
        <f>VLOOKUP(CONCATENATE($AG84,$AH84),'[7]Listas Nuevas'!$X$3:$Z$11,2,0)</f>
        <v>#REF!</v>
      </c>
      <c r="AJ84" s="114" t="e">
        <f t="shared" si="7"/>
        <v>#REF!</v>
      </c>
      <c r="AK84" s="126" t="e">
        <f>VLOOKUP(CONCATENATE($AG84,$AH84),'[7]Listas Nuevas'!$X$3:$Z$11,3,0)</f>
        <v>#REF!</v>
      </c>
      <c r="AL84" s="278" t="s">
        <v>373</v>
      </c>
      <c r="AM84" s="266" t="s">
        <v>374</v>
      </c>
      <c r="AN84" s="274">
        <f>IFERROR(VLOOKUP(CONCATENATE(AL84,AM84),'[8]Listas Nuevas'!$AC$6:$AD$7,2,0),0)</f>
        <v>0</v>
      </c>
      <c r="AO84" s="266" t="s">
        <v>374</v>
      </c>
      <c r="AP84" s="274">
        <f>IFERROR(VLOOKUP(CONCATENATE(AL84,AO84),'[8]Listas Nuevas'!$AE$6:AI137,2,0),0)</f>
        <v>0</v>
      </c>
      <c r="AQ84" s="115" t="s">
        <v>404</v>
      </c>
      <c r="AR84" s="273" t="s">
        <v>429</v>
      </c>
      <c r="AS84" s="274" t="e">
        <f>INDEX('[8]MATRIZ DE CALIFICACIÓN'!$D$4:$H$8,MID($AQ84,1,1),MID($AR84,1,1))</f>
        <v>#REF!</v>
      </c>
      <c r="AT84" s="276" t="s">
        <v>385</v>
      </c>
      <c r="AU84" s="266" t="s">
        <v>864</v>
      </c>
      <c r="AV84" s="266" t="s">
        <v>865</v>
      </c>
      <c r="AW84" s="266" t="s">
        <v>859</v>
      </c>
      <c r="AX84" s="192" t="s">
        <v>967</v>
      </c>
      <c r="AY84" s="192" t="s">
        <v>968</v>
      </c>
      <c r="AZ84" s="266" t="s">
        <v>865</v>
      </c>
    </row>
    <row r="85" spans="1:52" s="116" customFormat="1" ht="240" x14ac:dyDescent="0.25">
      <c r="A85" s="302" t="s">
        <v>387</v>
      </c>
      <c r="B85" s="303" t="s">
        <v>142</v>
      </c>
      <c r="C85" s="298" t="s">
        <v>94</v>
      </c>
      <c r="D85" s="113" t="s">
        <v>88</v>
      </c>
      <c r="E85" s="251" t="s">
        <v>95</v>
      </c>
      <c r="F85" s="307" t="s">
        <v>90</v>
      </c>
      <c r="G85" s="302" t="s">
        <v>892</v>
      </c>
      <c r="H85" s="326" t="s">
        <v>893</v>
      </c>
      <c r="I85" s="324" t="s">
        <v>120</v>
      </c>
      <c r="J85" s="324" t="s">
        <v>119</v>
      </c>
      <c r="K85" s="319" t="s">
        <v>866</v>
      </c>
      <c r="L85" s="115" t="s">
        <v>392</v>
      </c>
      <c r="M85" s="114" t="e">
        <f>VLOOKUP($L85,'[7]Listas Nuevas'!$L$2:$N$6,2,0)</f>
        <v>#N/A</v>
      </c>
      <c r="N85" s="273" t="s">
        <v>433</v>
      </c>
      <c r="O85" s="274" t="e">
        <f>INDEX('[8]MATRIZ DE CALIFICACIÓN'!$D$4:$H$8,MID($M85,1,1),MID($N85,1,1))</f>
        <v>#N/A</v>
      </c>
      <c r="P85" s="275" t="s">
        <v>351</v>
      </c>
      <c r="Q85" s="275" t="s">
        <v>352</v>
      </c>
      <c r="R85" s="272" t="s">
        <v>867</v>
      </c>
      <c r="S85" s="272" t="s">
        <v>868</v>
      </c>
      <c r="T85" s="272" t="s">
        <v>869</v>
      </c>
      <c r="U85" s="272" t="s">
        <v>870</v>
      </c>
      <c r="V85" s="266" t="s">
        <v>756</v>
      </c>
      <c r="W85" s="266" t="s">
        <v>871</v>
      </c>
      <c r="X85" s="266" t="s">
        <v>863</v>
      </c>
      <c r="Y85" s="276" t="s">
        <v>521</v>
      </c>
      <c r="Z85" s="276" t="s">
        <v>523</v>
      </c>
      <c r="AA85" s="276" t="s">
        <v>525</v>
      </c>
      <c r="AB85" s="276" t="s">
        <v>527</v>
      </c>
      <c r="AC85" s="276" t="s">
        <v>530</v>
      </c>
      <c r="AD85" s="113" t="s">
        <v>532</v>
      </c>
      <c r="AE85" s="113" t="s">
        <v>535</v>
      </c>
      <c r="AF85" s="114" t="e">
        <f>SUM(IF($Y85='[7]Evaluación Diseño Control'!$C$2,15)+IF($Z85='[7]Evaluación Diseño Control'!$C$3,15)+IF($AA85='[7]Evaluación Diseño Control'!$C$4,15)+IF($AB85='[7]Evaluación Diseño Control'!$C$5,15,IF($AB85='[7]Evaluación Diseño Control'!$D$5,10))+IF($AC85='[7]Evaluación Diseño Control'!$C$6,15)+IF($AD85='[7]Evaluación Diseño Control'!$C$7,15)+IF($AE85='[7]Evaluación Diseño Control'!$C$8,10,IF($AE85='[7]Evaluación Diseño Control'!$D$8,5)))</f>
        <v>#REF!</v>
      </c>
      <c r="AG85" s="274" t="e">
        <f t="shared" si="6"/>
        <v>#REF!</v>
      </c>
      <c r="AH85" s="277" t="s">
        <v>373</v>
      </c>
      <c r="AI85" s="252" t="e">
        <f>VLOOKUP(CONCATENATE($AG85,$AH85),'[7]Listas Nuevas'!$X$3:$Z$11,2,0)</f>
        <v>#REF!</v>
      </c>
      <c r="AJ85" s="114" t="e">
        <f t="shared" si="7"/>
        <v>#REF!</v>
      </c>
      <c r="AK85" s="126" t="e">
        <f>VLOOKUP(CONCATENATE($AG85,$AH85),'[7]Listas Nuevas'!$X$3:$Z$11,3,0)</f>
        <v>#REF!</v>
      </c>
      <c r="AL85" s="278" t="s">
        <v>373</v>
      </c>
      <c r="AM85" s="266" t="s">
        <v>374</v>
      </c>
      <c r="AN85" s="274">
        <f>IFERROR(VLOOKUP(CONCATENATE(AL85,AM85),'[8]Listas Nuevas'!$AC$6:$AD$7,2,0),0)</f>
        <v>0</v>
      </c>
      <c r="AO85" s="266" t="s">
        <v>374</v>
      </c>
      <c r="AP85" s="274">
        <f>IFERROR(VLOOKUP(CONCATENATE(AL85,AO85),'[8]Listas Nuevas'!$AE$6:AI138,2,0),0)</f>
        <v>0</v>
      </c>
      <c r="AQ85" s="115" t="s">
        <v>404</v>
      </c>
      <c r="AR85" s="273" t="s">
        <v>429</v>
      </c>
      <c r="AS85" s="274" t="e">
        <f>INDEX('[8]MATRIZ DE CALIFICACIÓN'!$D$4:$H$8,MID($AQ85,1,1),MID($AR85,1,1))</f>
        <v>#REF!</v>
      </c>
      <c r="AT85" s="276" t="s">
        <v>385</v>
      </c>
      <c r="AU85" s="266" t="s">
        <v>872</v>
      </c>
      <c r="AV85" s="266" t="s">
        <v>873</v>
      </c>
      <c r="AW85" s="348" t="s">
        <v>993</v>
      </c>
      <c r="AX85" s="192" t="s">
        <v>967</v>
      </c>
      <c r="AY85" s="192" t="s">
        <v>968</v>
      </c>
      <c r="AZ85" s="266" t="s">
        <v>873</v>
      </c>
    </row>
    <row r="86" spans="1:52" s="116" customFormat="1" ht="173.25" x14ac:dyDescent="0.25">
      <c r="A86" s="302" t="s">
        <v>387</v>
      </c>
      <c r="B86" s="298" t="s">
        <v>619</v>
      </c>
      <c r="C86" s="298" t="s">
        <v>100</v>
      </c>
      <c r="D86" s="113" t="s">
        <v>88</v>
      </c>
      <c r="E86" s="251" t="s">
        <v>96</v>
      </c>
      <c r="F86" s="307" t="s">
        <v>90</v>
      </c>
      <c r="G86" s="302" t="s">
        <v>892</v>
      </c>
      <c r="H86" s="326" t="s">
        <v>893</v>
      </c>
      <c r="I86" s="326" t="s">
        <v>577</v>
      </c>
      <c r="J86" s="326" t="s">
        <v>581</v>
      </c>
      <c r="K86" s="319" t="s">
        <v>875</v>
      </c>
      <c r="L86" s="273" t="s">
        <v>403</v>
      </c>
      <c r="M86" s="114" t="e">
        <f>VLOOKUP($L86,'[7]Listas Nuevas'!$L$2:$N$6,2,0)</f>
        <v>#N/A</v>
      </c>
      <c r="N86" s="273" t="s">
        <v>433</v>
      </c>
      <c r="O86" s="274" t="e">
        <f>INDEX('[8]MATRIZ DE CALIFICACIÓN'!$D$4:$H$8,MID($M86,1,1),MID($N86,1,1))</f>
        <v>#N/A</v>
      </c>
      <c r="P86" s="275" t="s">
        <v>351</v>
      </c>
      <c r="Q86" s="275" t="s">
        <v>352</v>
      </c>
      <c r="R86" s="266" t="s">
        <v>876</v>
      </c>
      <c r="S86" s="272" t="s">
        <v>859</v>
      </c>
      <c r="T86" s="266" t="s">
        <v>869</v>
      </c>
      <c r="U86" s="266" t="s">
        <v>877</v>
      </c>
      <c r="V86" s="266" t="s">
        <v>756</v>
      </c>
      <c r="W86" s="266" t="s">
        <v>878</v>
      </c>
      <c r="X86" s="266" t="s">
        <v>879</v>
      </c>
      <c r="Y86" s="276" t="s">
        <v>521</v>
      </c>
      <c r="Z86" s="276" t="s">
        <v>523</v>
      </c>
      <c r="AA86" s="276" t="s">
        <v>525</v>
      </c>
      <c r="AB86" s="276" t="s">
        <v>527</v>
      </c>
      <c r="AC86" s="276" t="s">
        <v>530</v>
      </c>
      <c r="AD86" s="276" t="s">
        <v>532</v>
      </c>
      <c r="AE86" s="113" t="s">
        <v>535</v>
      </c>
      <c r="AF86" s="114" t="e">
        <f>SUM(IF($Y86='[7]Evaluación Diseño Control'!$C$2,15)+IF($Z86='[7]Evaluación Diseño Control'!$C$3,15)+IF($AA86='[7]Evaluación Diseño Control'!$C$4,15)+IF($AB86='[7]Evaluación Diseño Control'!$C$5,15,IF($AB86='[7]Evaluación Diseño Control'!$D$5,10))+IF($AC86='[7]Evaluación Diseño Control'!$C$6,15)+IF($AD86='[7]Evaluación Diseño Control'!$C$7,15)+IF($AE86='[7]Evaluación Diseño Control'!$C$8,10,IF($AE86='[7]Evaluación Diseño Control'!$D$8,5)))</f>
        <v>#REF!</v>
      </c>
      <c r="AG86" s="274" t="e">
        <f t="shared" si="6"/>
        <v>#REF!</v>
      </c>
      <c r="AH86" s="277" t="s">
        <v>92</v>
      </c>
      <c r="AI86" s="252" t="e">
        <f>VLOOKUP(CONCATENATE($AG86,$AH86),'[7]Listas Nuevas'!$X$3:$Z$11,2,0)</f>
        <v>#REF!</v>
      </c>
      <c r="AJ86" s="114" t="e">
        <f t="shared" si="7"/>
        <v>#REF!</v>
      </c>
      <c r="AK86" s="126" t="e">
        <f>VLOOKUP(CONCATENATE($AG86,$AH86),'[7]Listas Nuevas'!$X$3:$Z$11,3,0)</f>
        <v>#REF!</v>
      </c>
      <c r="AL86" s="278" t="s">
        <v>373</v>
      </c>
      <c r="AM86" s="266" t="s">
        <v>374</v>
      </c>
      <c r="AN86" s="274">
        <f>IFERROR(VLOOKUP(CONCATENATE(AL86,AM86),'[8]Listas Nuevas'!$AC$6:$AD$7,2,0),0)</f>
        <v>0</v>
      </c>
      <c r="AO86" s="266" t="s">
        <v>374</v>
      </c>
      <c r="AP86" s="274">
        <f>IFERROR(VLOOKUP(CONCATENATE(AL86,AO86),'[8]Listas Nuevas'!$AE$6:AI139,2,0),0)</f>
        <v>0</v>
      </c>
      <c r="AQ86" s="115" t="s">
        <v>404</v>
      </c>
      <c r="AR86" s="273" t="s">
        <v>429</v>
      </c>
      <c r="AS86" s="274" t="e">
        <f>INDEX('[8]MATRIZ DE CALIFICACIÓN'!$D$4:$H$8,MID($AQ86,1,1),MID($AR86,1,1))</f>
        <v>#REF!</v>
      </c>
      <c r="AT86" s="276" t="s">
        <v>385</v>
      </c>
      <c r="AU86" s="266" t="s">
        <v>880</v>
      </c>
      <c r="AV86" s="266" t="s">
        <v>881</v>
      </c>
      <c r="AW86" s="266" t="s">
        <v>979</v>
      </c>
      <c r="AX86" s="192" t="s">
        <v>967</v>
      </c>
      <c r="AY86" s="192" t="s">
        <v>968</v>
      </c>
      <c r="AZ86" s="266" t="s">
        <v>881</v>
      </c>
    </row>
    <row r="87" spans="1:52" s="116" customFormat="1" ht="225" x14ac:dyDescent="0.25">
      <c r="A87" s="302" t="s">
        <v>398</v>
      </c>
      <c r="B87" s="303" t="s">
        <v>129</v>
      </c>
      <c r="C87" s="298" t="s">
        <v>618</v>
      </c>
      <c r="D87" s="113" t="s">
        <v>88</v>
      </c>
      <c r="E87" s="251" t="s">
        <v>89</v>
      </c>
      <c r="F87" s="307" t="s">
        <v>132</v>
      </c>
      <c r="G87" s="302" t="s">
        <v>894</v>
      </c>
      <c r="H87" s="326" t="s">
        <v>895</v>
      </c>
      <c r="I87" s="326" t="s">
        <v>586</v>
      </c>
      <c r="J87" s="326" t="s">
        <v>587</v>
      </c>
      <c r="K87" s="326" t="s">
        <v>857</v>
      </c>
      <c r="L87" s="317" t="s">
        <v>403</v>
      </c>
      <c r="M87" s="114" t="e">
        <f>VLOOKUP($L87,'[7]Listas Nuevas'!$L$2:$N$6,2,0)</f>
        <v>#N/A</v>
      </c>
      <c r="N87" s="273" t="s">
        <v>433</v>
      </c>
      <c r="O87" s="274" t="e">
        <f>INDEX('[8]MATRIZ DE CALIFICACIÓN'!$D$4:$H$8,MID($M87,1,1),MID($N87,1,1))</f>
        <v>#N/A</v>
      </c>
      <c r="P87" s="275" t="s">
        <v>351</v>
      </c>
      <c r="Q87" s="275" t="s">
        <v>352</v>
      </c>
      <c r="R87" s="272" t="s">
        <v>858</v>
      </c>
      <c r="S87" s="272" t="s">
        <v>859</v>
      </c>
      <c r="T87" s="272" t="s">
        <v>631</v>
      </c>
      <c r="U87" s="272" t="s">
        <v>860</v>
      </c>
      <c r="V87" s="266" t="s">
        <v>861</v>
      </c>
      <c r="W87" s="266" t="s">
        <v>862</v>
      </c>
      <c r="X87" s="266" t="s">
        <v>863</v>
      </c>
      <c r="Y87" s="276" t="s">
        <v>521</v>
      </c>
      <c r="Z87" s="276" t="s">
        <v>523</v>
      </c>
      <c r="AA87" s="276" t="s">
        <v>525</v>
      </c>
      <c r="AB87" s="276" t="s">
        <v>527</v>
      </c>
      <c r="AC87" s="276" t="s">
        <v>530</v>
      </c>
      <c r="AD87" s="276" t="s">
        <v>532</v>
      </c>
      <c r="AE87" s="276" t="s">
        <v>534</v>
      </c>
      <c r="AF87" s="114" t="e">
        <f>SUM(IF($Y87='[7]Evaluación Diseño Control'!$C$2,15)+IF($Z87='[7]Evaluación Diseño Control'!$C$3,15)+IF($AA87='[7]Evaluación Diseño Control'!$C$4,15)+IF($AB87='[7]Evaluación Diseño Control'!$C$5,15,IF($AB87='[7]Evaluación Diseño Control'!$D$5,10))+IF($AC87='[7]Evaluación Diseño Control'!$C$6,15)+IF($AD87='[7]Evaluación Diseño Control'!$C$7,15)+IF($AE87='[7]Evaluación Diseño Control'!$C$8,10,IF($AE87='[7]Evaluación Diseño Control'!$D$8,5)))</f>
        <v>#REF!</v>
      </c>
      <c r="AG87" s="274" t="e">
        <f t="shared" si="6"/>
        <v>#REF!</v>
      </c>
      <c r="AH87" s="277" t="s">
        <v>373</v>
      </c>
      <c r="AI87" s="252" t="e">
        <f>VLOOKUP(CONCATENATE($AG87,$AH87),'[7]Listas Nuevas'!$X$3:$Z$11,2,0)</f>
        <v>#REF!</v>
      </c>
      <c r="AJ87" s="114" t="e">
        <f t="shared" si="7"/>
        <v>#REF!</v>
      </c>
      <c r="AK87" s="126" t="e">
        <f>VLOOKUP(CONCATENATE($AG87,$AH87),'[7]Listas Nuevas'!$X$3:$Z$11,3,0)</f>
        <v>#REF!</v>
      </c>
      <c r="AL87" s="278" t="s">
        <v>373</v>
      </c>
      <c r="AM87" s="266" t="s">
        <v>374</v>
      </c>
      <c r="AN87" s="274">
        <f>IFERROR(VLOOKUP(CONCATENATE(AL87,AM87),'[8]Listas Nuevas'!$AC$6:$AD$7,2,0),0)</f>
        <v>0</v>
      </c>
      <c r="AO87" s="266" t="s">
        <v>374</v>
      </c>
      <c r="AP87" s="274">
        <f>IFERROR(VLOOKUP(CONCATENATE(AL87,AO87),'[8]Listas Nuevas'!$AE$6:AI140,2,0),0)</f>
        <v>0</v>
      </c>
      <c r="AQ87" s="115" t="s">
        <v>404</v>
      </c>
      <c r="AR87" s="273" t="s">
        <v>429</v>
      </c>
      <c r="AS87" s="274" t="e">
        <f>INDEX('[8]MATRIZ DE CALIFICACIÓN'!$D$4:$H$8,MID($AQ87,1,1),MID($AR87,1,1))</f>
        <v>#REF!</v>
      </c>
      <c r="AT87" s="276" t="s">
        <v>385</v>
      </c>
      <c r="AU87" s="266" t="s">
        <v>864</v>
      </c>
      <c r="AV87" s="266" t="s">
        <v>865</v>
      </c>
      <c r="AW87" s="266" t="s">
        <v>859</v>
      </c>
      <c r="AX87" s="192" t="s">
        <v>967</v>
      </c>
      <c r="AY87" s="192" t="s">
        <v>968</v>
      </c>
      <c r="AZ87" s="266" t="s">
        <v>865</v>
      </c>
    </row>
    <row r="88" spans="1:52" s="116" customFormat="1" ht="240" x14ac:dyDescent="0.25">
      <c r="A88" s="302" t="s">
        <v>398</v>
      </c>
      <c r="B88" s="303" t="s">
        <v>142</v>
      </c>
      <c r="C88" s="298" t="s">
        <v>94</v>
      </c>
      <c r="D88" s="113" t="s">
        <v>88</v>
      </c>
      <c r="E88" s="251" t="s">
        <v>95</v>
      </c>
      <c r="F88" s="307" t="s">
        <v>132</v>
      </c>
      <c r="G88" s="302" t="s">
        <v>894</v>
      </c>
      <c r="H88" s="326" t="s">
        <v>895</v>
      </c>
      <c r="I88" s="324" t="s">
        <v>120</v>
      </c>
      <c r="J88" s="324" t="s">
        <v>119</v>
      </c>
      <c r="K88" s="319" t="s">
        <v>866</v>
      </c>
      <c r="L88" s="115" t="s">
        <v>392</v>
      </c>
      <c r="M88" s="114" t="e">
        <f>VLOOKUP($L88,'[7]Listas Nuevas'!$L$2:$N$6,2,0)</f>
        <v>#N/A</v>
      </c>
      <c r="N88" s="273" t="s">
        <v>433</v>
      </c>
      <c r="O88" s="274" t="e">
        <f>INDEX('[8]MATRIZ DE CALIFICACIÓN'!$D$4:$H$8,MID($M88,1,1),MID($N88,1,1))</f>
        <v>#N/A</v>
      </c>
      <c r="P88" s="275" t="s">
        <v>351</v>
      </c>
      <c r="Q88" s="275" t="s">
        <v>352</v>
      </c>
      <c r="R88" s="272" t="s">
        <v>867</v>
      </c>
      <c r="S88" s="272" t="s">
        <v>868</v>
      </c>
      <c r="T88" s="272" t="s">
        <v>869</v>
      </c>
      <c r="U88" s="272" t="s">
        <v>870</v>
      </c>
      <c r="V88" s="266" t="s">
        <v>756</v>
      </c>
      <c r="W88" s="266" t="s">
        <v>871</v>
      </c>
      <c r="X88" s="266" t="s">
        <v>863</v>
      </c>
      <c r="Y88" s="276" t="s">
        <v>521</v>
      </c>
      <c r="Z88" s="276" t="s">
        <v>523</v>
      </c>
      <c r="AA88" s="276" t="s">
        <v>525</v>
      </c>
      <c r="AB88" s="276" t="s">
        <v>527</v>
      </c>
      <c r="AC88" s="276" t="s">
        <v>530</v>
      </c>
      <c r="AD88" s="113" t="s">
        <v>532</v>
      </c>
      <c r="AE88" s="113" t="s">
        <v>535</v>
      </c>
      <c r="AF88" s="114" t="e">
        <f>SUM(IF($Y88='[7]Evaluación Diseño Control'!$C$2,15)+IF($Z88='[7]Evaluación Diseño Control'!$C$3,15)+IF($AA88='[7]Evaluación Diseño Control'!$C$4,15)+IF($AB88='[7]Evaluación Diseño Control'!$C$5,15,IF($AB88='[7]Evaluación Diseño Control'!$D$5,10))+IF($AC88='[7]Evaluación Diseño Control'!$C$6,15)+IF($AD88='[7]Evaluación Diseño Control'!$C$7,15)+IF($AE88='[7]Evaluación Diseño Control'!$C$8,10,IF($AE88='[7]Evaluación Diseño Control'!$D$8,5)))</f>
        <v>#REF!</v>
      </c>
      <c r="AG88" s="274" t="e">
        <f t="shared" si="6"/>
        <v>#REF!</v>
      </c>
      <c r="AH88" s="277" t="s">
        <v>373</v>
      </c>
      <c r="AI88" s="252" t="e">
        <f>VLOOKUP(CONCATENATE($AG88,$AH88),'[7]Listas Nuevas'!$X$3:$Z$11,2,0)</f>
        <v>#REF!</v>
      </c>
      <c r="AJ88" s="114" t="e">
        <f t="shared" si="7"/>
        <v>#REF!</v>
      </c>
      <c r="AK88" s="126" t="e">
        <f>VLOOKUP(CONCATENATE($AG88,$AH88),'[7]Listas Nuevas'!$X$3:$Z$11,3,0)</f>
        <v>#REF!</v>
      </c>
      <c r="AL88" s="278" t="s">
        <v>373</v>
      </c>
      <c r="AM88" s="266" t="s">
        <v>374</v>
      </c>
      <c r="AN88" s="274">
        <f>IFERROR(VLOOKUP(CONCATENATE(AL88,AM88),'[8]Listas Nuevas'!$AC$6:$AD$7,2,0),0)</f>
        <v>0</v>
      </c>
      <c r="AO88" s="266" t="s">
        <v>374</v>
      </c>
      <c r="AP88" s="274">
        <f>IFERROR(VLOOKUP(CONCATENATE(AL88,AO88),'[8]Listas Nuevas'!$AE$6:AI141,2,0),0)</f>
        <v>0</v>
      </c>
      <c r="AQ88" s="115" t="s">
        <v>383</v>
      </c>
      <c r="AR88" s="273" t="s">
        <v>429</v>
      </c>
      <c r="AS88" s="274" t="e">
        <f>INDEX('[8]MATRIZ DE CALIFICACIÓN'!$D$4:$H$8,MID($AQ88,1,1),MID($AR88,1,1))</f>
        <v>#REF!</v>
      </c>
      <c r="AT88" s="276" t="s">
        <v>385</v>
      </c>
      <c r="AU88" s="266" t="s">
        <v>872</v>
      </c>
      <c r="AV88" s="266" t="s">
        <v>873</v>
      </c>
      <c r="AW88" s="348" t="s">
        <v>993</v>
      </c>
      <c r="AX88" s="192" t="s">
        <v>967</v>
      </c>
      <c r="AY88" s="192" t="s">
        <v>968</v>
      </c>
      <c r="AZ88" s="266" t="s">
        <v>873</v>
      </c>
    </row>
    <row r="89" spans="1:52" s="116" customFormat="1" ht="120" x14ac:dyDescent="0.25">
      <c r="A89" s="302" t="s">
        <v>398</v>
      </c>
      <c r="B89" s="298" t="s">
        <v>619</v>
      </c>
      <c r="C89" s="298" t="s">
        <v>100</v>
      </c>
      <c r="D89" s="113" t="s">
        <v>88</v>
      </c>
      <c r="E89" s="251" t="s">
        <v>96</v>
      </c>
      <c r="F89" s="307" t="s">
        <v>132</v>
      </c>
      <c r="G89" s="302" t="s">
        <v>894</v>
      </c>
      <c r="H89" s="326" t="s">
        <v>895</v>
      </c>
      <c r="I89" s="326" t="s">
        <v>577</v>
      </c>
      <c r="J89" s="326" t="s">
        <v>581</v>
      </c>
      <c r="K89" s="319" t="s">
        <v>875</v>
      </c>
      <c r="L89" s="273" t="s">
        <v>403</v>
      </c>
      <c r="M89" s="114" t="e">
        <f>VLOOKUP($L89,'[7]Listas Nuevas'!$L$2:$N$6,2,0)</f>
        <v>#N/A</v>
      </c>
      <c r="N89" s="273" t="s">
        <v>433</v>
      </c>
      <c r="O89" s="274" t="e">
        <f>INDEX('[8]MATRIZ DE CALIFICACIÓN'!$D$4:$H$8,MID($M89,1,1),MID($N89,1,1))</f>
        <v>#N/A</v>
      </c>
      <c r="P89" s="275" t="s">
        <v>351</v>
      </c>
      <c r="Q89" s="275" t="s">
        <v>352</v>
      </c>
      <c r="R89" s="266" t="s">
        <v>876</v>
      </c>
      <c r="S89" s="272" t="s">
        <v>859</v>
      </c>
      <c r="T89" s="266" t="s">
        <v>869</v>
      </c>
      <c r="U89" s="266" t="s">
        <v>877</v>
      </c>
      <c r="V89" s="266" t="s">
        <v>756</v>
      </c>
      <c r="W89" s="266" t="s">
        <v>878</v>
      </c>
      <c r="X89" s="266" t="s">
        <v>879</v>
      </c>
      <c r="Y89" s="276" t="s">
        <v>521</v>
      </c>
      <c r="Z89" s="276" t="s">
        <v>523</v>
      </c>
      <c r="AA89" s="276" t="s">
        <v>525</v>
      </c>
      <c r="AB89" s="276" t="s">
        <v>527</v>
      </c>
      <c r="AC89" s="276" t="s">
        <v>530</v>
      </c>
      <c r="AD89" s="276" t="s">
        <v>532</v>
      </c>
      <c r="AE89" s="113" t="s">
        <v>535</v>
      </c>
      <c r="AF89" s="114" t="e">
        <f>SUM(IF($Y89='[7]Evaluación Diseño Control'!$C$2,15)+IF($Z89='[7]Evaluación Diseño Control'!$C$3,15)+IF($AA89='[7]Evaluación Diseño Control'!$C$4,15)+IF($AB89='[7]Evaluación Diseño Control'!$C$5,15,IF($AB89='[7]Evaluación Diseño Control'!$D$5,10))+IF($AC89='[7]Evaluación Diseño Control'!$C$6,15)+IF($AD89='[7]Evaluación Diseño Control'!$C$7,15)+IF($AE89='[7]Evaluación Diseño Control'!$C$8,10,IF($AE89='[7]Evaluación Diseño Control'!$D$8,5)))</f>
        <v>#REF!</v>
      </c>
      <c r="AG89" s="274" t="e">
        <f t="shared" si="6"/>
        <v>#REF!</v>
      </c>
      <c r="AH89" s="277" t="s">
        <v>92</v>
      </c>
      <c r="AI89" s="252" t="e">
        <f>VLOOKUP(CONCATENATE($AG89,$AH89),'[7]Listas Nuevas'!$X$3:$Z$11,2,0)</f>
        <v>#REF!</v>
      </c>
      <c r="AJ89" s="114" t="e">
        <f t="shared" si="7"/>
        <v>#REF!</v>
      </c>
      <c r="AK89" s="126" t="e">
        <f>VLOOKUP(CONCATENATE($AG89,$AH89),'[7]Listas Nuevas'!$X$3:$Z$11,3,0)</f>
        <v>#REF!</v>
      </c>
      <c r="AL89" s="278" t="s">
        <v>373</v>
      </c>
      <c r="AM89" s="266" t="s">
        <v>374</v>
      </c>
      <c r="AN89" s="274">
        <f>IFERROR(VLOOKUP(CONCATENATE(AL89,AM89),'[8]Listas Nuevas'!$AC$6:$AD$7,2,0),0)</f>
        <v>0</v>
      </c>
      <c r="AO89" s="266" t="s">
        <v>374</v>
      </c>
      <c r="AP89" s="274">
        <f>IFERROR(VLOOKUP(CONCATENATE(AL89,AO89),'[8]Listas Nuevas'!$AE$6:AI142,2,0),0)</f>
        <v>0</v>
      </c>
      <c r="AQ89" s="115" t="s">
        <v>404</v>
      </c>
      <c r="AR89" s="273" t="s">
        <v>429</v>
      </c>
      <c r="AS89" s="274" t="e">
        <f>INDEX('[8]MATRIZ DE CALIFICACIÓN'!$D$4:$H$8,MID($AQ89,1,1),MID($AR89,1,1))</f>
        <v>#REF!</v>
      </c>
      <c r="AT89" s="276" t="s">
        <v>385</v>
      </c>
      <c r="AU89" s="266" t="s">
        <v>880</v>
      </c>
      <c r="AV89" s="266" t="s">
        <v>881</v>
      </c>
      <c r="AW89" s="266" t="s">
        <v>979</v>
      </c>
      <c r="AX89" s="192" t="s">
        <v>967</v>
      </c>
      <c r="AY89" s="192" t="s">
        <v>968</v>
      </c>
      <c r="AZ89" s="266" t="s">
        <v>881</v>
      </c>
    </row>
    <row r="90" spans="1:52" s="116" customFormat="1" ht="225" x14ac:dyDescent="0.25">
      <c r="A90" s="302" t="s">
        <v>398</v>
      </c>
      <c r="B90" s="303" t="s">
        <v>129</v>
      </c>
      <c r="C90" s="298" t="s">
        <v>618</v>
      </c>
      <c r="D90" s="113" t="s">
        <v>88</v>
      </c>
      <c r="E90" s="251" t="s">
        <v>89</v>
      </c>
      <c r="F90" s="307" t="s">
        <v>132</v>
      </c>
      <c r="G90" s="302" t="s">
        <v>896</v>
      </c>
      <c r="H90" s="326" t="s">
        <v>897</v>
      </c>
      <c r="I90" s="326" t="s">
        <v>586</v>
      </c>
      <c r="J90" s="326" t="s">
        <v>587</v>
      </c>
      <c r="K90" s="326" t="s">
        <v>857</v>
      </c>
      <c r="L90" s="317" t="s">
        <v>403</v>
      </c>
      <c r="M90" s="114" t="e">
        <f>VLOOKUP($L90,'[7]Listas Nuevas'!$L$2:$N$6,2,0)</f>
        <v>#N/A</v>
      </c>
      <c r="N90" s="273" t="s">
        <v>433</v>
      </c>
      <c r="O90" s="274" t="e">
        <f>INDEX('[8]MATRIZ DE CALIFICACIÓN'!$D$4:$H$8,MID($M90,1,1),MID($N90,1,1))</f>
        <v>#N/A</v>
      </c>
      <c r="P90" s="275" t="s">
        <v>351</v>
      </c>
      <c r="Q90" s="275" t="s">
        <v>352</v>
      </c>
      <c r="R90" s="272" t="s">
        <v>858</v>
      </c>
      <c r="S90" s="272" t="s">
        <v>859</v>
      </c>
      <c r="T90" s="272" t="s">
        <v>631</v>
      </c>
      <c r="U90" s="272" t="s">
        <v>860</v>
      </c>
      <c r="V90" s="266" t="s">
        <v>861</v>
      </c>
      <c r="W90" s="266" t="s">
        <v>862</v>
      </c>
      <c r="X90" s="266" t="s">
        <v>863</v>
      </c>
      <c r="Y90" s="276" t="s">
        <v>521</v>
      </c>
      <c r="Z90" s="276" t="s">
        <v>523</v>
      </c>
      <c r="AA90" s="276" t="s">
        <v>525</v>
      </c>
      <c r="AB90" s="276" t="s">
        <v>527</v>
      </c>
      <c r="AC90" s="276" t="s">
        <v>530</v>
      </c>
      <c r="AD90" s="276" t="s">
        <v>532</v>
      </c>
      <c r="AE90" s="276" t="s">
        <v>534</v>
      </c>
      <c r="AF90" s="114" t="e">
        <f>SUM(IF($Y90='[7]Evaluación Diseño Control'!$C$2,15)+IF($Z90='[7]Evaluación Diseño Control'!$C$3,15)+IF($AA90='[7]Evaluación Diseño Control'!$C$4,15)+IF($AB90='[7]Evaluación Diseño Control'!$C$5,15,IF($AB90='[7]Evaluación Diseño Control'!$D$5,10))+IF($AC90='[7]Evaluación Diseño Control'!$C$6,15)+IF($AD90='[7]Evaluación Diseño Control'!$C$7,15)+IF($AE90='[7]Evaluación Diseño Control'!$C$8,10,IF($AE90='[7]Evaluación Diseño Control'!$D$8,5)))</f>
        <v>#REF!</v>
      </c>
      <c r="AG90" s="274" t="e">
        <f t="shared" si="6"/>
        <v>#REF!</v>
      </c>
      <c r="AH90" s="277" t="s">
        <v>373</v>
      </c>
      <c r="AI90" s="252" t="e">
        <f>VLOOKUP(CONCATENATE($AG90,$AH90),'[7]Listas Nuevas'!$X$3:$Z$11,2,0)</f>
        <v>#REF!</v>
      </c>
      <c r="AJ90" s="114" t="e">
        <f t="shared" si="7"/>
        <v>#REF!</v>
      </c>
      <c r="AK90" s="126" t="e">
        <f>VLOOKUP(CONCATENATE($AG90,$AH90),'[7]Listas Nuevas'!$X$3:$Z$11,3,0)</f>
        <v>#REF!</v>
      </c>
      <c r="AL90" s="278" t="s">
        <v>373</v>
      </c>
      <c r="AM90" s="266" t="s">
        <v>374</v>
      </c>
      <c r="AN90" s="274">
        <f>IFERROR(VLOOKUP(CONCATENATE(AL90,AM90),'[8]Listas Nuevas'!$AC$6:$AD$7,2,0),0)</f>
        <v>0</v>
      </c>
      <c r="AO90" s="266" t="s">
        <v>374</v>
      </c>
      <c r="AP90" s="274">
        <f>IFERROR(VLOOKUP(CONCATENATE(AL90,AO90),'[8]Listas Nuevas'!$AE$6:AI143,2,0),0)</f>
        <v>0</v>
      </c>
      <c r="AQ90" s="115" t="s">
        <v>404</v>
      </c>
      <c r="AR90" s="273" t="s">
        <v>429</v>
      </c>
      <c r="AS90" s="274" t="e">
        <f>INDEX('[8]MATRIZ DE CALIFICACIÓN'!$D$4:$H$8,MID($AQ90,1,1),MID($AR90,1,1))</f>
        <v>#REF!</v>
      </c>
      <c r="AT90" s="276" t="s">
        <v>385</v>
      </c>
      <c r="AU90" s="266" t="s">
        <v>864</v>
      </c>
      <c r="AV90" s="266" t="s">
        <v>865</v>
      </c>
      <c r="AW90" s="266" t="s">
        <v>859</v>
      </c>
      <c r="AX90" s="192" t="s">
        <v>967</v>
      </c>
      <c r="AY90" s="192" t="s">
        <v>968</v>
      </c>
      <c r="AZ90" s="266" t="s">
        <v>865</v>
      </c>
    </row>
    <row r="91" spans="1:52" s="116" customFormat="1" ht="240" x14ac:dyDescent="0.25">
      <c r="A91" s="302" t="s">
        <v>398</v>
      </c>
      <c r="B91" s="303" t="s">
        <v>142</v>
      </c>
      <c r="C91" s="298" t="s">
        <v>94</v>
      </c>
      <c r="D91" s="113" t="s">
        <v>88</v>
      </c>
      <c r="E91" s="251" t="s">
        <v>95</v>
      </c>
      <c r="F91" s="307" t="s">
        <v>132</v>
      </c>
      <c r="G91" s="302" t="s">
        <v>896</v>
      </c>
      <c r="H91" s="326" t="s">
        <v>897</v>
      </c>
      <c r="I91" s="324" t="s">
        <v>120</v>
      </c>
      <c r="J91" s="324" t="s">
        <v>119</v>
      </c>
      <c r="K91" s="319" t="s">
        <v>866</v>
      </c>
      <c r="L91" s="115" t="s">
        <v>392</v>
      </c>
      <c r="M91" s="114" t="e">
        <f>VLOOKUP($L91,'[7]Listas Nuevas'!$L$2:$N$6,2,0)</f>
        <v>#N/A</v>
      </c>
      <c r="N91" s="273" t="s">
        <v>433</v>
      </c>
      <c r="O91" s="274" t="e">
        <f>INDEX('[8]MATRIZ DE CALIFICACIÓN'!$D$4:$H$8,MID($M91,1,1),MID($N91,1,1))</f>
        <v>#N/A</v>
      </c>
      <c r="P91" s="275" t="s">
        <v>351</v>
      </c>
      <c r="Q91" s="275" t="s">
        <v>352</v>
      </c>
      <c r="R91" s="272" t="s">
        <v>867</v>
      </c>
      <c r="S91" s="272" t="s">
        <v>868</v>
      </c>
      <c r="T91" s="272" t="s">
        <v>869</v>
      </c>
      <c r="U91" s="272" t="s">
        <v>870</v>
      </c>
      <c r="V91" s="266" t="s">
        <v>756</v>
      </c>
      <c r="W91" s="266" t="s">
        <v>871</v>
      </c>
      <c r="X91" s="266" t="s">
        <v>863</v>
      </c>
      <c r="Y91" s="276" t="s">
        <v>521</v>
      </c>
      <c r="Z91" s="276" t="s">
        <v>523</v>
      </c>
      <c r="AA91" s="276" t="s">
        <v>525</v>
      </c>
      <c r="AB91" s="276" t="s">
        <v>527</v>
      </c>
      <c r="AC91" s="276" t="s">
        <v>530</v>
      </c>
      <c r="AD91" s="113" t="s">
        <v>532</v>
      </c>
      <c r="AE91" s="113" t="s">
        <v>535</v>
      </c>
      <c r="AF91" s="114" t="e">
        <f>SUM(IF($Y91='[7]Evaluación Diseño Control'!$C$2,15)+IF($Z91='[7]Evaluación Diseño Control'!$C$3,15)+IF($AA91='[7]Evaluación Diseño Control'!$C$4,15)+IF($AB91='[7]Evaluación Diseño Control'!$C$5,15,IF($AB91='[7]Evaluación Diseño Control'!$D$5,10))+IF($AC91='[7]Evaluación Diseño Control'!$C$6,15)+IF($AD91='[7]Evaluación Diseño Control'!$C$7,15)+IF($AE91='[7]Evaluación Diseño Control'!$C$8,10,IF($AE91='[7]Evaluación Diseño Control'!$D$8,5)))</f>
        <v>#REF!</v>
      </c>
      <c r="AG91" s="274" t="e">
        <f t="shared" si="6"/>
        <v>#REF!</v>
      </c>
      <c r="AH91" s="277" t="s">
        <v>373</v>
      </c>
      <c r="AI91" s="252" t="e">
        <f>VLOOKUP(CONCATENATE($AG91,$AH91),'[7]Listas Nuevas'!$X$3:$Z$11,2,0)</f>
        <v>#REF!</v>
      </c>
      <c r="AJ91" s="114" t="e">
        <f t="shared" si="7"/>
        <v>#REF!</v>
      </c>
      <c r="AK91" s="126" t="e">
        <f>VLOOKUP(CONCATENATE($AG91,$AH91),'[7]Listas Nuevas'!$X$3:$Z$11,3,0)</f>
        <v>#REF!</v>
      </c>
      <c r="AL91" s="278" t="s">
        <v>373</v>
      </c>
      <c r="AM91" s="266" t="s">
        <v>374</v>
      </c>
      <c r="AN91" s="274">
        <f>IFERROR(VLOOKUP(CONCATENATE(AL91,AM91),'[8]Listas Nuevas'!$AC$6:$AD$7,2,0),0)</f>
        <v>0</v>
      </c>
      <c r="AO91" s="266" t="s">
        <v>374</v>
      </c>
      <c r="AP91" s="274">
        <f>IFERROR(VLOOKUP(CONCATENATE(AL91,AO91),'[8]Listas Nuevas'!$AE$6:AI144,2,0),0)</f>
        <v>0</v>
      </c>
      <c r="AQ91" s="115" t="s">
        <v>383</v>
      </c>
      <c r="AR91" s="273" t="s">
        <v>429</v>
      </c>
      <c r="AS91" s="274" t="e">
        <f>INDEX('[8]MATRIZ DE CALIFICACIÓN'!$D$4:$H$8,MID($AQ91,1,1),MID($AR91,1,1))</f>
        <v>#REF!</v>
      </c>
      <c r="AT91" s="276" t="s">
        <v>385</v>
      </c>
      <c r="AU91" s="266" t="s">
        <v>872</v>
      </c>
      <c r="AV91" s="266" t="s">
        <v>873</v>
      </c>
      <c r="AW91" s="266" t="s">
        <v>874</v>
      </c>
      <c r="AX91" s="192" t="s">
        <v>967</v>
      </c>
      <c r="AY91" s="192" t="s">
        <v>968</v>
      </c>
      <c r="AZ91" s="266" t="s">
        <v>873</v>
      </c>
    </row>
    <row r="92" spans="1:52" s="116" customFormat="1" ht="120" x14ac:dyDescent="0.25">
      <c r="A92" s="302" t="s">
        <v>398</v>
      </c>
      <c r="B92" s="298" t="s">
        <v>619</v>
      </c>
      <c r="C92" s="298" t="s">
        <v>100</v>
      </c>
      <c r="D92" s="113" t="s">
        <v>88</v>
      </c>
      <c r="E92" s="251" t="s">
        <v>96</v>
      </c>
      <c r="F92" s="307" t="s">
        <v>132</v>
      </c>
      <c r="G92" s="302" t="s">
        <v>896</v>
      </c>
      <c r="H92" s="326" t="s">
        <v>897</v>
      </c>
      <c r="I92" s="326" t="s">
        <v>577</v>
      </c>
      <c r="J92" s="326" t="s">
        <v>581</v>
      </c>
      <c r="K92" s="319" t="s">
        <v>875</v>
      </c>
      <c r="L92" s="273" t="s">
        <v>403</v>
      </c>
      <c r="M92" s="114" t="e">
        <f>VLOOKUP($L92,'[7]Listas Nuevas'!$L$2:$N$6,2,0)</f>
        <v>#N/A</v>
      </c>
      <c r="N92" s="273" t="s">
        <v>433</v>
      </c>
      <c r="O92" s="274" t="e">
        <f>INDEX('[8]MATRIZ DE CALIFICACIÓN'!$D$4:$H$8,MID($M92,1,1),MID($N92,1,1))</f>
        <v>#N/A</v>
      </c>
      <c r="P92" s="275" t="s">
        <v>351</v>
      </c>
      <c r="Q92" s="275" t="s">
        <v>352</v>
      </c>
      <c r="R92" s="266" t="s">
        <v>876</v>
      </c>
      <c r="S92" s="272" t="s">
        <v>859</v>
      </c>
      <c r="T92" s="266" t="s">
        <v>869</v>
      </c>
      <c r="U92" s="266" t="s">
        <v>877</v>
      </c>
      <c r="V92" s="266" t="s">
        <v>756</v>
      </c>
      <c r="W92" s="266" t="s">
        <v>878</v>
      </c>
      <c r="X92" s="266" t="s">
        <v>879</v>
      </c>
      <c r="Y92" s="276" t="s">
        <v>521</v>
      </c>
      <c r="Z92" s="276" t="s">
        <v>523</v>
      </c>
      <c r="AA92" s="276" t="s">
        <v>525</v>
      </c>
      <c r="AB92" s="276" t="s">
        <v>527</v>
      </c>
      <c r="AC92" s="276" t="s">
        <v>530</v>
      </c>
      <c r="AD92" s="276" t="s">
        <v>532</v>
      </c>
      <c r="AE92" s="113" t="s">
        <v>535</v>
      </c>
      <c r="AF92" s="114" t="e">
        <f>SUM(IF($Y92='[7]Evaluación Diseño Control'!$C$2,15)+IF($Z92='[7]Evaluación Diseño Control'!$C$3,15)+IF($AA92='[7]Evaluación Diseño Control'!$C$4,15)+IF($AB92='[7]Evaluación Diseño Control'!$C$5,15,IF($AB92='[7]Evaluación Diseño Control'!$D$5,10))+IF($AC92='[7]Evaluación Diseño Control'!$C$6,15)+IF($AD92='[7]Evaluación Diseño Control'!$C$7,15)+IF($AE92='[7]Evaluación Diseño Control'!$C$8,10,IF($AE92='[7]Evaluación Diseño Control'!$D$8,5)))</f>
        <v>#REF!</v>
      </c>
      <c r="AG92" s="274" t="e">
        <f t="shared" si="6"/>
        <v>#REF!</v>
      </c>
      <c r="AH92" s="277" t="s">
        <v>92</v>
      </c>
      <c r="AI92" s="252" t="e">
        <f>VLOOKUP(CONCATENATE($AG92,$AH92),'[7]Listas Nuevas'!$X$3:$Z$11,2,0)</f>
        <v>#REF!</v>
      </c>
      <c r="AJ92" s="114" t="e">
        <f t="shared" si="7"/>
        <v>#REF!</v>
      </c>
      <c r="AK92" s="126" t="e">
        <f>VLOOKUP(CONCATENATE($AG92,$AH92),'[7]Listas Nuevas'!$X$3:$Z$11,3,0)</f>
        <v>#REF!</v>
      </c>
      <c r="AL92" s="278" t="s">
        <v>373</v>
      </c>
      <c r="AM92" s="266" t="s">
        <v>374</v>
      </c>
      <c r="AN92" s="274">
        <f>IFERROR(VLOOKUP(CONCATENATE(AL92,AM92),'[8]Listas Nuevas'!$AC$6:$AD$7,2,0),0)</f>
        <v>0</v>
      </c>
      <c r="AO92" s="266" t="s">
        <v>374</v>
      </c>
      <c r="AP92" s="274">
        <f>IFERROR(VLOOKUP(CONCATENATE(AL92,AO92),'[8]Listas Nuevas'!$AE$6:AI145,2,0),0)</f>
        <v>0</v>
      </c>
      <c r="AQ92" s="115" t="s">
        <v>404</v>
      </c>
      <c r="AR92" s="273" t="s">
        <v>429</v>
      </c>
      <c r="AS92" s="274" t="e">
        <f>INDEX('[8]MATRIZ DE CALIFICACIÓN'!$D$4:$H$8,MID($AQ92,1,1),MID($AR92,1,1))</f>
        <v>#REF!</v>
      </c>
      <c r="AT92" s="276" t="s">
        <v>385</v>
      </c>
      <c r="AU92" s="266" t="s">
        <v>880</v>
      </c>
      <c r="AV92" s="266" t="s">
        <v>881</v>
      </c>
      <c r="AW92" s="266" t="s">
        <v>979</v>
      </c>
      <c r="AX92" s="192" t="s">
        <v>967</v>
      </c>
      <c r="AY92" s="192" t="s">
        <v>968</v>
      </c>
      <c r="AZ92" s="266" t="s">
        <v>881</v>
      </c>
    </row>
    <row r="93" spans="1:52" s="116" customFormat="1" ht="225" x14ac:dyDescent="0.25">
      <c r="A93" s="302" t="s">
        <v>398</v>
      </c>
      <c r="B93" s="303" t="s">
        <v>129</v>
      </c>
      <c r="C93" s="298" t="s">
        <v>618</v>
      </c>
      <c r="D93" s="113" t="s">
        <v>88</v>
      </c>
      <c r="E93" s="251" t="s">
        <v>89</v>
      </c>
      <c r="F93" s="307" t="s">
        <v>132</v>
      </c>
      <c r="G93" s="302" t="s">
        <v>898</v>
      </c>
      <c r="H93" s="326" t="s">
        <v>899</v>
      </c>
      <c r="I93" s="326" t="s">
        <v>586</v>
      </c>
      <c r="J93" s="326" t="s">
        <v>587</v>
      </c>
      <c r="K93" s="326" t="s">
        <v>857</v>
      </c>
      <c r="L93" s="317" t="s">
        <v>403</v>
      </c>
      <c r="M93" s="114" t="e">
        <f>VLOOKUP($L93,'[7]Listas Nuevas'!$L$2:$N$6,2,0)</f>
        <v>#N/A</v>
      </c>
      <c r="N93" s="273" t="s">
        <v>433</v>
      </c>
      <c r="O93" s="274" t="e">
        <f>INDEX('[8]MATRIZ DE CALIFICACIÓN'!$D$4:$H$8,MID($M93,1,1),MID($N93,1,1))</f>
        <v>#N/A</v>
      </c>
      <c r="P93" s="275" t="s">
        <v>351</v>
      </c>
      <c r="Q93" s="275" t="s">
        <v>352</v>
      </c>
      <c r="R93" s="272" t="s">
        <v>858</v>
      </c>
      <c r="S93" s="272" t="s">
        <v>859</v>
      </c>
      <c r="T93" s="272" t="s">
        <v>631</v>
      </c>
      <c r="U93" s="272" t="s">
        <v>860</v>
      </c>
      <c r="V93" s="266" t="s">
        <v>861</v>
      </c>
      <c r="W93" s="266" t="s">
        <v>862</v>
      </c>
      <c r="X93" s="266" t="s">
        <v>863</v>
      </c>
      <c r="Y93" s="276" t="s">
        <v>521</v>
      </c>
      <c r="Z93" s="276" t="s">
        <v>523</v>
      </c>
      <c r="AA93" s="276" t="s">
        <v>525</v>
      </c>
      <c r="AB93" s="276" t="s">
        <v>527</v>
      </c>
      <c r="AC93" s="276" t="s">
        <v>530</v>
      </c>
      <c r="AD93" s="276" t="s">
        <v>532</v>
      </c>
      <c r="AE93" s="276" t="s">
        <v>534</v>
      </c>
      <c r="AF93" s="114" t="e">
        <f>SUM(IF($Y93='[7]Evaluación Diseño Control'!$C$2,15)+IF($Z93='[7]Evaluación Diseño Control'!$C$3,15)+IF($AA93='[7]Evaluación Diseño Control'!$C$4,15)+IF($AB93='[7]Evaluación Diseño Control'!$C$5,15,IF($AB93='[7]Evaluación Diseño Control'!$D$5,10))+IF($AC93='[7]Evaluación Diseño Control'!$C$6,15)+IF($AD93='[7]Evaluación Diseño Control'!$C$7,15)+IF($AE93='[7]Evaluación Diseño Control'!$C$8,10,IF($AE93='[7]Evaluación Diseño Control'!$D$8,5)))</f>
        <v>#REF!</v>
      </c>
      <c r="AG93" s="274" t="e">
        <f t="shared" si="6"/>
        <v>#REF!</v>
      </c>
      <c r="AH93" s="277" t="s">
        <v>373</v>
      </c>
      <c r="AI93" s="252" t="e">
        <f>VLOOKUP(CONCATENATE($AG93,$AH93),'[7]Listas Nuevas'!$X$3:$Z$11,2,0)</f>
        <v>#REF!</v>
      </c>
      <c r="AJ93" s="114" t="e">
        <f t="shared" si="7"/>
        <v>#REF!</v>
      </c>
      <c r="AK93" s="126" t="e">
        <f>VLOOKUP(CONCATENATE($AG93,$AH93),'[7]Listas Nuevas'!$X$3:$Z$11,3,0)</f>
        <v>#REF!</v>
      </c>
      <c r="AL93" s="278" t="s">
        <v>373</v>
      </c>
      <c r="AM93" s="266" t="s">
        <v>374</v>
      </c>
      <c r="AN93" s="274">
        <f>IFERROR(VLOOKUP(CONCATENATE(AL93,AM93),'[8]Listas Nuevas'!$AC$6:$AD$7,2,0),0)</f>
        <v>0</v>
      </c>
      <c r="AO93" s="266" t="s">
        <v>374</v>
      </c>
      <c r="AP93" s="274">
        <f>IFERROR(VLOOKUP(CONCATENATE(AL93,AO93),'[8]Listas Nuevas'!$AE$6:AI146,2,0),0)</f>
        <v>0</v>
      </c>
      <c r="AQ93" s="115" t="s">
        <v>404</v>
      </c>
      <c r="AR93" s="273" t="s">
        <v>429</v>
      </c>
      <c r="AS93" s="274" t="e">
        <f>INDEX('[8]MATRIZ DE CALIFICACIÓN'!$D$4:$H$8,MID($AQ93,1,1),MID($AR93,1,1))</f>
        <v>#REF!</v>
      </c>
      <c r="AT93" s="276" t="s">
        <v>385</v>
      </c>
      <c r="AU93" s="266" t="s">
        <v>864</v>
      </c>
      <c r="AV93" s="266" t="s">
        <v>865</v>
      </c>
      <c r="AW93" s="266" t="s">
        <v>859</v>
      </c>
      <c r="AX93" s="192" t="s">
        <v>967</v>
      </c>
      <c r="AY93" s="192" t="s">
        <v>968</v>
      </c>
      <c r="AZ93" s="266" t="s">
        <v>865</v>
      </c>
    </row>
    <row r="94" spans="1:52" s="116" customFormat="1" ht="240" x14ac:dyDescent="0.25">
      <c r="A94" s="302" t="s">
        <v>398</v>
      </c>
      <c r="B94" s="303" t="s">
        <v>142</v>
      </c>
      <c r="C94" s="298" t="s">
        <v>94</v>
      </c>
      <c r="D94" s="113" t="s">
        <v>88</v>
      </c>
      <c r="E94" s="251" t="s">
        <v>95</v>
      </c>
      <c r="F94" s="307" t="s">
        <v>132</v>
      </c>
      <c r="G94" s="302" t="s">
        <v>898</v>
      </c>
      <c r="H94" s="326" t="s">
        <v>899</v>
      </c>
      <c r="I94" s="324" t="s">
        <v>120</v>
      </c>
      <c r="J94" s="324" t="s">
        <v>119</v>
      </c>
      <c r="K94" s="319" t="s">
        <v>866</v>
      </c>
      <c r="L94" s="115" t="s">
        <v>392</v>
      </c>
      <c r="M94" s="114" t="e">
        <f>VLOOKUP($L94,'[7]Listas Nuevas'!$L$2:$N$6,2,0)</f>
        <v>#N/A</v>
      </c>
      <c r="N94" s="273" t="s">
        <v>433</v>
      </c>
      <c r="O94" s="274" t="e">
        <f>INDEX('[8]MATRIZ DE CALIFICACIÓN'!$D$4:$H$8,MID($M94,1,1),MID($N94,1,1))</f>
        <v>#N/A</v>
      </c>
      <c r="P94" s="275" t="s">
        <v>351</v>
      </c>
      <c r="Q94" s="275" t="s">
        <v>352</v>
      </c>
      <c r="R94" s="272" t="s">
        <v>867</v>
      </c>
      <c r="S94" s="272" t="s">
        <v>868</v>
      </c>
      <c r="T94" s="272" t="s">
        <v>869</v>
      </c>
      <c r="U94" s="272" t="s">
        <v>870</v>
      </c>
      <c r="V94" s="266" t="s">
        <v>756</v>
      </c>
      <c r="W94" s="266" t="s">
        <v>871</v>
      </c>
      <c r="X94" s="266" t="s">
        <v>863</v>
      </c>
      <c r="Y94" s="276" t="s">
        <v>521</v>
      </c>
      <c r="Z94" s="276" t="s">
        <v>523</v>
      </c>
      <c r="AA94" s="276" t="s">
        <v>525</v>
      </c>
      <c r="AB94" s="276" t="s">
        <v>527</v>
      </c>
      <c r="AC94" s="276" t="s">
        <v>530</v>
      </c>
      <c r="AD94" s="113" t="s">
        <v>532</v>
      </c>
      <c r="AE94" s="113" t="s">
        <v>535</v>
      </c>
      <c r="AF94" s="114" t="e">
        <f>SUM(IF($Y94='[7]Evaluación Diseño Control'!$C$2,15)+IF($Z94='[7]Evaluación Diseño Control'!$C$3,15)+IF($AA94='[7]Evaluación Diseño Control'!$C$4,15)+IF($AB94='[7]Evaluación Diseño Control'!$C$5,15,IF($AB94='[7]Evaluación Diseño Control'!$D$5,10))+IF($AC94='[7]Evaluación Diseño Control'!$C$6,15)+IF($AD94='[7]Evaluación Diseño Control'!$C$7,15)+IF($AE94='[7]Evaluación Diseño Control'!$C$8,10,IF($AE94='[7]Evaluación Diseño Control'!$D$8,5)))</f>
        <v>#REF!</v>
      </c>
      <c r="AG94" s="274" t="e">
        <f t="shared" si="6"/>
        <v>#REF!</v>
      </c>
      <c r="AH94" s="277" t="s">
        <v>373</v>
      </c>
      <c r="AI94" s="252" t="e">
        <f>VLOOKUP(CONCATENATE($AG94,$AH94),'[7]Listas Nuevas'!$X$3:$Z$11,2,0)</f>
        <v>#REF!</v>
      </c>
      <c r="AJ94" s="114" t="e">
        <f t="shared" si="7"/>
        <v>#REF!</v>
      </c>
      <c r="AK94" s="126" t="e">
        <f>VLOOKUP(CONCATENATE($AG94,$AH94),'[7]Listas Nuevas'!$X$3:$Z$11,3,0)</f>
        <v>#REF!</v>
      </c>
      <c r="AL94" s="278" t="s">
        <v>373</v>
      </c>
      <c r="AM94" s="266" t="s">
        <v>374</v>
      </c>
      <c r="AN94" s="274">
        <f>IFERROR(VLOOKUP(CONCATENATE(AL94,AM94),'[8]Listas Nuevas'!$AC$6:$AD$7,2,0),0)</f>
        <v>0</v>
      </c>
      <c r="AO94" s="266" t="s">
        <v>374</v>
      </c>
      <c r="AP94" s="274">
        <f>IFERROR(VLOOKUP(CONCATENATE(AL94,AO94),'[8]Listas Nuevas'!$AE$6:AI147,2,0),0)</f>
        <v>0</v>
      </c>
      <c r="AQ94" s="115" t="s">
        <v>383</v>
      </c>
      <c r="AR94" s="273" t="s">
        <v>429</v>
      </c>
      <c r="AS94" s="274" t="e">
        <f>INDEX('[8]MATRIZ DE CALIFICACIÓN'!$D$4:$H$8,MID($AQ94,1,1),MID($AR94,1,1))</f>
        <v>#REF!</v>
      </c>
      <c r="AT94" s="276" t="s">
        <v>385</v>
      </c>
      <c r="AU94" s="266" t="s">
        <v>872</v>
      </c>
      <c r="AV94" s="266" t="s">
        <v>873</v>
      </c>
      <c r="AW94" s="348" t="s">
        <v>993</v>
      </c>
      <c r="AX94" s="192" t="s">
        <v>967</v>
      </c>
      <c r="AY94" s="192" t="s">
        <v>968</v>
      </c>
      <c r="AZ94" s="266" t="s">
        <v>873</v>
      </c>
    </row>
    <row r="95" spans="1:52" s="116" customFormat="1" ht="120" x14ac:dyDescent="0.25">
      <c r="A95" s="302" t="s">
        <v>398</v>
      </c>
      <c r="B95" s="298" t="s">
        <v>619</v>
      </c>
      <c r="C95" s="298" t="s">
        <v>100</v>
      </c>
      <c r="D95" s="113" t="s">
        <v>88</v>
      </c>
      <c r="E95" s="251" t="s">
        <v>96</v>
      </c>
      <c r="F95" s="307" t="s">
        <v>132</v>
      </c>
      <c r="G95" s="302" t="s">
        <v>898</v>
      </c>
      <c r="H95" s="326" t="s">
        <v>899</v>
      </c>
      <c r="I95" s="326" t="s">
        <v>577</v>
      </c>
      <c r="J95" s="326" t="s">
        <v>581</v>
      </c>
      <c r="K95" s="319" t="s">
        <v>875</v>
      </c>
      <c r="L95" s="273" t="s">
        <v>403</v>
      </c>
      <c r="M95" s="114" t="e">
        <f>VLOOKUP($L95,'[7]Listas Nuevas'!$L$2:$N$6,2,0)</f>
        <v>#N/A</v>
      </c>
      <c r="N95" s="273" t="s">
        <v>433</v>
      </c>
      <c r="O95" s="274" t="e">
        <f>INDEX('[8]MATRIZ DE CALIFICACIÓN'!$D$4:$H$8,MID($M95,1,1),MID($N95,1,1))</f>
        <v>#N/A</v>
      </c>
      <c r="P95" s="275" t="s">
        <v>351</v>
      </c>
      <c r="Q95" s="275" t="s">
        <v>352</v>
      </c>
      <c r="R95" s="266" t="s">
        <v>876</v>
      </c>
      <c r="S95" s="272" t="s">
        <v>859</v>
      </c>
      <c r="T95" s="266" t="s">
        <v>869</v>
      </c>
      <c r="U95" s="266" t="s">
        <v>877</v>
      </c>
      <c r="V95" s="266" t="s">
        <v>756</v>
      </c>
      <c r="W95" s="266" t="s">
        <v>878</v>
      </c>
      <c r="X95" s="266" t="s">
        <v>879</v>
      </c>
      <c r="Y95" s="276" t="s">
        <v>521</v>
      </c>
      <c r="Z95" s="276" t="s">
        <v>523</v>
      </c>
      <c r="AA95" s="276" t="s">
        <v>525</v>
      </c>
      <c r="AB95" s="276" t="s">
        <v>527</v>
      </c>
      <c r="AC95" s="276" t="s">
        <v>530</v>
      </c>
      <c r="AD95" s="276" t="s">
        <v>532</v>
      </c>
      <c r="AE95" s="113" t="s">
        <v>535</v>
      </c>
      <c r="AF95" s="114" t="e">
        <f>SUM(IF($Y95='[7]Evaluación Diseño Control'!$C$2,15)+IF($Z95='[7]Evaluación Diseño Control'!$C$3,15)+IF($AA95='[7]Evaluación Diseño Control'!$C$4,15)+IF($AB95='[7]Evaluación Diseño Control'!$C$5,15,IF($AB95='[7]Evaluación Diseño Control'!$D$5,10))+IF($AC95='[7]Evaluación Diseño Control'!$C$6,15)+IF($AD95='[7]Evaluación Diseño Control'!$C$7,15)+IF($AE95='[7]Evaluación Diseño Control'!$C$8,10,IF($AE95='[7]Evaluación Diseño Control'!$D$8,5)))</f>
        <v>#REF!</v>
      </c>
      <c r="AG95" s="274" t="e">
        <f t="shared" si="6"/>
        <v>#REF!</v>
      </c>
      <c r="AH95" s="277" t="s">
        <v>92</v>
      </c>
      <c r="AI95" s="252" t="e">
        <f>VLOOKUP(CONCATENATE($AG95,$AH95),'[7]Listas Nuevas'!$X$3:$Z$11,2,0)</f>
        <v>#REF!</v>
      </c>
      <c r="AJ95" s="114" t="e">
        <f t="shared" si="7"/>
        <v>#REF!</v>
      </c>
      <c r="AK95" s="126" t="e">
        <f>VLOOKUP(CONCATENATE($AG95,$AH95),'[7]Listas Nuevas'!$X$3:$Z$11,3,0)</f>
        <v>#REF!</v>
      </c>
      <c r="AL95" s="278" t="s">
        <v>373</v>
      </c>
      <c r="AM95" s="266" t="s">
        <v>374</v>
      </c>
      <c r="AN95" s="274">
        <f>IFERROR(VLOOKUP(CONCATENATE(AL95,AM95),'[8]Listas Nuevas'!$AC$6:$AD$7,2,0),0)</f>
        <v>0</v>
      </c>
      <c r="AO95" s="266" t="s">
        <v>374</v>
      </c>
      <c r="AP95" s="274">
        <f>IFERROR(VLOOKUP(CONCATENATE(AL95,AO95),'[8]Listas Nuevas'!$AE$6:AI148,2,0),0)</f>
        <v>0</v>
      </c>
      <c r="AQ95" s="115" t="s">
        <v>404</v>
      </c>
      <c r="AR95" s="273" t="s">
        <v>429</v>
      </c>
      <c r="AS95" s="274" t="e">
        <f>INDEX('[8]MATRIZ DE CALIFICACIÓN'!$D$4:$H$8,MID($AQ95,1,1),MID($AR95,1,1))</f>
        <v>#REF!</v>
      </c>
      <c r="AT95" s="276" t="s">
        <v>385</v>
      </c>
      <c r="AU95" s="266" t="s">
        <v>880</v>
      </c>
      <c r="AV95" s="266" t="s">
        <v>881</v>
      </c>
      <c r="AW95" s="266" t="s">
        <v>979</v>
      </c>
      <c r="AX95" s="192" t="s">
        <v>967</v>
      </c>
      <c r="AY95" s="192" t="s">
        <v>968</v>
      </c>
      <c r="AZ95" s="266" t="s">
        <v>881</v>
      </c>
    </row>
    <row r="96" spans="1:52" s="116" customFormat="1" ht="225" x14ac:dyDescent="0.25">
      <c r="A96" s="302" t="s">
        <v>398</v>
      </c>
      <c r="B96" s="303" t="s">
        <v>129</v>
      </c>
      <c r="C96" s="298" t="s">
        <v>618</v>
      </c>
      <c r="D96" s="113" t="s">
        <v>88</v>
      </c>
      <c r="E96" s="251" t="s">
        <v>89</v>
      </c>
      <c r="F96" s="307" t="s">
        <v>132</v>
      </c>
      <c r="G96" s="302" t="s">
        <v>900</v>
      </c>
      <c r="H96" s="326" t="s">
        <v>901</v>
      </c>
      <c r="I96" s="326" t="s">
        <v>586</v>
      </c>
      <c r="J96" s="326" t="s">
        <v>587</v>
      </c>
      <c r="K96" s="326" t="s">
        <v>857</v>
      </c>
      <c r="L96" s="317" t="s">
        <v>403</v>
      </c>
      <c r="M96" s="114" t="e">
        <f>VLOOKUP($L96,'[7]Listas Nuevas'!$L$2:$N$6,2,0)</f>
        <v>#N/A</v>
      </c>
      <c r="N96" s="273" t="s">
        <v>433</v>
      </c>
      <c r="O96" s="274" t="e">
        <f>INDEX('[8]MATRIZ DE CALIFICACIÓN'!$D$4:$H$8,MID($M96,1,1),MID($N96,1,1))</f>
        <v>#N/A</v>
      </c>
      <c r="P96" s="275" t="s">
        <v>351</v>
      </c>
      <c r="Q96" s="275" t="s">
        <v>352</v>
      </c>
      <c r="R96" s="272" t="s">
        <v>858</v>
      </c>
      <c r="S96" s="272" t="s">
        <v>859</v>
      </c>
      <c r="T96" s="272" t="s">
        <v>631</v>
      </c>
      <c r="U96" s="272" t="s">
        <v>860</v>
      </c>
      <c r="V96" s="266" t="s">
        <v>861</v>
      </c>
      <c r="W96" s="266" t="s">
        <v>862</v>
      </c>
      <c r="X96" s="266" t="s">
        <v>863</v>
      </c>
      <c r="Y96" s="276" t="s">
        <v>521</v>
      </c>
      <c r="Z96" s="276" t="s">
        <v>523</v>
      </c>
      <c r="AA96" s="276" t="s">
        <v>525</v>
      </c>
      <c r="AB96" s="276" t="s">
        <v>527</v>
      </c>
      <c r="AC96" s="276" t="s">
        <v>530</v>
      </c>
      <c r="AD96" s="276" t="s">
        <v>532</v>
      </c>
      <c r="AE96" s="276" t="s">
        <v>534</v>
      </c>
      <c r="AF96" s="114" t="e">
        <f>SUM(IF($Y96='[7]Evaluación Diseño Control'!$C$2,15)+IF($Z96='[7]Evaluación Diseño Control'!$C$3,15)+IF($AA96='[7]Evaluación Diseño Control'!$C$4,15)+IF($AB96='[7]Evaluación Diseño Control'!$C$5,15,IF($AB96='[7]Evaluación Diseño Control'!$D$5,10))+IF($AC96='[7]Evaluación Diseño Control'!$C$6,15)+IF($AD96='[7]Evaluación Diseño Control'!$C$7,15)+IF($AE96='[7]Evaluación Diseño Control'!$C$8,10,IF($AE96='[7]Evaluación Diseño Control'!$D$8,5)))</f>
        <v>#REF!</v>
      </c>
      <c r="AG96" s="274" t="e">
        <f t="shared" si="6"/>
        <v>#REF!</v>
      </c>
      <c r="AH96" s="277" t="s">
        <v>373</v>
      </c>
      <c r="AI96" s="252" t="e">
        <f>VLOOKUP(CONCATENATE($AG96,$AH96),'[7]Listas Nuevas'!$X$3:$Z$11,2,0)</f>
        <v>#REF!</v>
      </c>
      <c r="AJ96" s="114" t="e">
        <f t="shared" si="7"/>
        <v>#REF!</v>
      </c>
      <c r="AK96" s="126" t="e">
        <f>VLOOKUP(CONCATENATE($AG96,$AH96),'[7]Listas Nuevas'!$X$3:$Z$11,3,0)</f>
        <v>#REF!</v>
      </c>
      <c r="AL96" s="278" t="s">
        <v>373</v>
      </c>
      <c r="AM96" s="266" t="s">
        <v>374</v>
      </c>
      <c r="AN96" s="274">
        <f>IFERROR(VLOOKUP(CONCATENATE(AL96,AM96),'[8]Listas Nuevas'!$AC$6:$AD$7,2,0),0)</f>
        <v>0</v>
      </c>
      <c r="AO96" s="266" t="s">
        <v>374</v>
      </c>
      <c r="AP96" s="274">
        <f>IFERROR(VLOOKUP(CONCATENATE(AL96,AO96),'[8]Listas Nuevas'!$AE$6:AI149,2,0),0)</f>
        <v>0</v>
      </c>
      <c r="AQ96" s="115" t="s">
        <v>404</v>
      </c>
      <c r="AR96" s="273" t="s">
        <v>429</v>
      </c>
      <c r="AS96" s="274" t="e">
        <f>INDEX('[8]MATRIZ DE CALIFICACIÓN'!$D$4:$H$8,MID($AQ96,1,1),MID($AR96,1,1))</f>
        <v>#REF!</v>
      </c>
      <c r="AT96" s="276" t="s">
        <v>385</v>
      </c>
      <c r="AU96" s="266" t="s">
        <v>864</v>
      </c>
      <c r="AV96" s="266" t="s">
        <v>865</v>
      </c>
      <c r="AW96" s="266" t="s">
        <v>859</v>
      </c>
      <c r="AX96" s="192" t="s">
        <v>967</v>
      </c>
      <c r="AY96" s="192" t="s">
        <v>968</v>
      </c>
      <c r="AZ96" s="266" t="s">
        <v>865</v>
      </c>
    </row>
    <row r="97" spans="1:52" s="116" customFormat="1" ht="240" x14ac:dyDescent="0.25">
      <c r="A97" s="302" t="s">
        <v>398</v>
      </c>
      <c r="B97" s="303" t="s">
        <v>142</v>
      </c>
      <c r="C97" s="298" t="s">
        <v>94</v>
      </c>
      <c r="D97" s="113" t="s">
        <v>88</v>
      </c>
      <c r="E97" s="251" t="s">
        <v>95</v>
      </c>
      <c r="F97" s="307" t="s">
        <v>132</v>
      </c>
      <c r="G97" s="302" t="s">
        <v>900</v>
      </c>
      <c r="H97" s="326" t="s">
        <v>901</v>
      </c>
      <c r="I97" s="324" t="s">
        <v>120</v>
      </c>
      <c r="J97" s="324" t="s">
        <v>119</v>
      </c>
      <c r="K97" s="319" t="s">
        <v>866</v>
      </c>
      <c r="L97" s="115" t="s">
        <v>392</v>
      </c>
      <c r="M97" s="114" t="e">
        <f>VLOOKUP($L97,'[7]Listas Nuevas'!$L$2:$N$6,2,0)</f>
        <v>#N/A</v>
      </c>
      <c r="N97" s="273" t="s">
        <v>433</v>
      </c>
      <c r="O97" s="274" t="e">
        <f>INDEX('[8]MATRIZ DE CALIFICACIÓN'!$D$4:$H$8,MID($M97,1,1),MID($N97,1,1))</f>
        <v>#N/A</v>
      </c>
      <c r="P97" s="275" t="s">
        <v>351</v>
      </c>
      <c r="Q97" s="275" t="s">
        <v>352</v>
      </c>
      <c r="R97" s="272" t="s">
        <v>867</v>
      </c>
      <c r="S97" s="272" t="s">
        <v>868</v>
      </c>
      <c r="T97" s="272" t="s">
        <v>869</v>
      </c>
      <c r="U97" s="272" t="s">
        <v>870</v>
      </c>
      <c r="V97" s="266" t="s">
        <v>756</v>
      </c>
      <c r="W97" s="266" t="s">
        <v>871</v>
      </c>
      <c r="X97" s="266" t="s">
        <v>863</v>
      </c>
      <c r="Y97" s="276" t="s">
        <v>521</v>
      </c>
      <c r="Z97" s="276" t="s">
        <v>523</v>
      </c>
      <c r="AA97" s="276" t="s">
        <v>525</v>
      </c>
      <c r="AB97" s="276" t="s">
        <v>527</v>
      </c>
      <c r="AC97" s="276" t="s">
        <v>530</v>
      </c>
      <c r="AD97" s="113" t="s">
        <v>532</v>
      </c>
      <c r="AE97" s="113" t="s">
        <v>535</v>
      </c>
      <c r="AF97" s="114" t="e">
        <f>SUM(IF($Y97='[7]Evaluación Diseño Control'!$C$2,15)+IF($Z97='[7]Evaluación Diseño Control'!$C$3,15)+IF($AA97='[7]Evaluación Diseño Control'!$C$4,15)+IF($AB97='[7]Evaluación Diseño Control'!$C$5,15,IF($AB97='[7]Evaluación Diseño Control'!$D$5,10))+IF($AC97='[7]Evaluación Diseño Control'!$C$6,15)+IF($AD97='[7]Evaluación Diseño Control'!$C$7,15)+IF($AE97='[7]Evaluación Diseño Control'!$C$8,10,IF($AE97='[7]Evaluación Diseño Control'!$D$8,5)))</f>
        <v>#REF!</v>
      </c>
      <c r="AG97" s="274" t="e">
        <f t="shared" si="6"/>
        <v>#REF!</v>
      </c>
      <c r="AH97" s="277" t="s">
        <v>373</v>
      </c>
      <c r="AI97" s="252" t="e">
        <f>VLOOKUP(CONCATENATE($AG97,$AH97),'[7]Listas Nuevas'!$X$3:$Z$11,2,0)</f>
        <v>#REF!</v>
      </c>
      <c r="AJ97" s="114" t="e">
        <f t="shared" si="7"/>
        <v>#REF!</v>
      </c>
      <c r="AK97" s="126" t="e">
        <f>VLOOKUP(CONCATENATE($AG97,$AH97),'[7]Listas Nuevas'!$X$3:$Z$11,3,0)</f>
        <v>#REF!</v>
      </c>
      <c r="AL97" s="278" t="s">
        <v>373</v>
      </c>
      <c r="AM97" s="266" t="s">
        <v>374</v>
      </c>
      <c r="AN97" s="274">
        <f>IFERROR(VLOOKUP(CONCATENATE(AL97,AM97),'[8]Listas Nuevas'!$AC$6:$AD$7,2,0),0)</f>
        <v>0</v>
      </c>
      <c r="AO97" s="266" t="s">
        <v>374</v>
      </c>
      <c r="AP97" s="274">
        <f>IFERROR(VLOOKUP(CONCATENATE(AL97,AO97),'[8]Listas Nuevas'!$AE$6:AI150,2,0),0)</f>
        <v>0</v>
      </c>
      <c r="AQ97" s="115" t="s">
        <v>383</v>
      </c>
      <c r="AR97" s="273" t="s">
        <v>429</v>
      </c>
      <c r="AS97" s="274" t="e">
        <f>INDEX('[8]MATRIZ DE CALIFICACIÓN'!$D$4:$H$8,MID($AQ97,1,1),MID($AR97,1,1))</f>
        <v>#REF!</v>
      </c>
      <c r="AT97" s="276" t="s">
        <v>385</v>
      </c>
      <c r="AU97" s="266" t="s">
        <v>872</v>
      </c>
      <c r="AV97" s="266" t="s">
        <v>873</v>
      </c>
      <c r="AW97" s="348" t="s">
        <v>993</v>
      </c>
      <c r="AX97" s="192" t="s">
        <v>967</v>
      </c>
      <c r="AY97" s="192" t="s">
        <v>968</v>
      </c>
      <c r="AZ97" s="266" t="s">
        <v>873</v>
      </c>
    </row>
    <row r="98" spans="1:52" s="116" customFormat="1" ht="120" x14ac:dyDescent="0.25">
      <c r="A98" s="302" t="s">
        <v>398</v>
      </c>
      <c r="B98" s="298" t="s">
        <v>619</v>
      </c>
      <c r="C98" s="298" t="s">
        <v>100</v>
      </c>
      <c r="D98" s="113" t="s">
        <v>88</v>
      </c>
      <c r="E98" s="251" t="s">
        <v>96</v>
      </c>
      <c r="F98" s="307" t="s">
        <v>132</v>
      </c>
      <c r="G98" s="302" t="s">
        <v>900</v>
      </c>
      <c r="H98" s="326" t="s">
        <v>901</v>
      </c>
      <c r="I98" s="326" t="s">
        <v>577</v>
      </c>
      <c r="J98" s="326" t="s">
        <v>581</v>
      </c>
      <c r="K98" s="319" t="s">
        <v>875</v>
      </c>
      <c r="L98" s="273" t="s">
        <v>403</v>
      </c>
      <c r="M98" s="114" t="e">
        <f>VLOOKUP($L98,'[7]Listas Nuevas'!$L$2:$N$6,2,0)</f>
        <v>#N/A</v>
      </c>
      <c r="N98" s="273" t="s">
        <v>433</v>
      </c>
      <c r="O98" s="274" t="e">
        <f>INDEX('[8]MATRIZ DE CALIFICACIÓN'!$D$4:$H$8,MID($M98,1,1),MID($N98,1,1))</f>
        <v>#N/A</v>
      </c>
      <c r="P98" s="275" t="s">
        <v>351</v>
      </c>
      <c r="Q98" s="275" t="s">
        <v>352</v>
      </c>
      <c r="R98" s="266" t="s">
        <v>876</v>
      </c>
      <c r="S98" s="272" t="s">
        <v>859</v>
      </c>
      <c r="T98" s="266" t="s">
        <v>869</v>
      </c>
      <c r="U98" s="266" t="s">
        <v>877</v>
      </c>
      <c r="V98" s="266" t="s">
        <v>756</v>
      </c>
      <c r="W98" s="266" t="s">
        <v>878</v>
      </c>
      <c r="X98" s="266" t="s">
        <v>879</v>
      </c>
      <c r="Y98" s="276" t="s">
        <v>521</v>
      </c>
      <c r="Z98" s="276" t="s">
        <v>523</v>
      </c>
      <c r="AA98" s="276" t="s">
        <v>525</v>
      </c>
      <c r="AB98" s="276" t="s">
        <v>527</v>
      </c>
      <c r="AC98" s="276" t="s">
        <v>530</v>
      </c>
      <c r="AD98" s="276" t="s">
        <v>532</v>
      </c>
      <c r="AE98" s="113" t="s">
        <v>535</v>
      </c>
      <c r="AF98" s="114" t="e">
        <f>SUM(IF($Y98='[7]Evaluación Diseño Control'!$C$2,15)+IF($Z98='[7]Evaluación Diseño Control'!$C$3,15)+IF($AA98='[7]Evaluación Diseño Control'!$C$4,15)+IF($AB98='[7]Evaluación Diseño Control'!$C$5,15,IF($AB98='[7]Evaluación Diseño Control'!$D$5,10))+IF($AC98='[7]Evaluación Diseño Control'!$C$6,15)+IF($AD98='[7]Evaluación Diseño Control'!$C$7,15)+IF($AE98='[7]Evaluación Diseño Control'!$C$8,10,IF($AE98='[7]Evaluación Diseño Control'!$D$8,5)))</f>
        <v>#REF!</v>
      </c>
      <c r="AG98" s="274" t="e">
        <f t="shared" si="6"/>
        <v>#REF!</v>
      </c>
      <c r="AH98" s="277" t="s">
        <v>92</v>
      </c>
      <c r="AI98" s="252" t="e">
        <f>VLOOKUP(CONCATENATE($AG98,$AH98),'[7]Listas Nuevas'!$X$3:$Z$11,2,0)</f>
        <v>#REF!</v>
      </c>
      <c r="AJ98" s="114" t="e">
        <f t="shared" si="7"/>
        <v>#REF!</v>
      </c>
      <c r="AK98" s="126" t="e">
        <f>VLOOKUP(CONCATENATE($AG98,$AH98),'[7]Listas Nuevas'!$X$3:$Z$11,3,0)</f>
        <v>#REF!</v>
      </c>
      <c r="AL98" s="278" t="s">
        <v>373</v>
      </c>
      <c r="AM98" s="266" t="s">
        <v>374</v>
      </c>
      <c r="AN98" s="274">
        <f>IFERROR(VLOOKUP(CONCATENATE(AL98,AM98),'[8]Listas Nuevas'!$AC$6:$AD$7,2,0),0)</f>
        <v>0</v>
      </c>
      <c r="AO98" s="266" t="s">
        <v>374</v>
      </c>
      <c r="AP98" s="274">
        <f>IFERROR(VLOOKUP(CONCATENATE(AL98,AO98),'[8]Listas Nuevas'!$AE$6:AI151,2,0),0)</f>
        <v>0</v>
      </c>
      <c r="AQ98" s="115" t="s">
        <v>404</v>
      </c>
      <c r="AR98" s="273" t="s">
        <v>429</v>
      </c>
      <c r="AS98" s="274" t="e">
        <f>INDEX('[8]MATRIZ DE CALIFICACIÓN'!$D$4:$H$8,MID($AQ98,1,1),MID($AR98,1,1))</f>
        <v>#REF!</v>
      </c>
      <c r="AT98" s="276" t="s">
        <v>385</v>
      </c>
      <c r="AU98" s="266" t="s">
        <v>880</v>
      </c>
      <c r="AV98" s="266" t="s">
        <v>881</v>
      </c>
      <c r="AW98" s="266" t="s">
        <v>979</v>
      </c>
      <c r="AX98" s="192" t="s">
        <v>967</v>
      </c>
      <c r="AY98" s="192" t="s">
        <v>968</v>
      </c>
      <c r="AZ98" s="266" t="s">
        <v>881</v>
      </c>
    </row>
    <row r="99" spans="1:52" s="116" customFormat="1" ht="225" x14ac:dyDescent="0.25">
      <c r="A99" s="302" t="s">
        <v>387</v>
      </c>
      <c r="B99" s="303" t="s">
        <v>129</v>
      </c>
      <c r="C99" s="298" t="s">
        <v>618</v>
      </c>
      <c r="D99" s="113" t="s">
        <v>88</v>
      </c>
      <c r="E99" s="251" t="s">
        <v>89</v>
      </c>
      <c r="F99" s="307" t="s">
        <v>132</v>
      </c>
      <c r="G99" s="302" t="s">
        <v>902</v>
      </c>
      <c r="H99" s="326" t="s">
        <v>903</v>
      </c>
      <c r="I99" s="326" t="s">
        <v>586</v>
      </c>
      <c r="J99" s="326" t="s">
        <v>587</v>
      </c>
      <c r="K99" s="326" t="s">
        <v>857</v>
      </c>
      <c r="L99" s="317" t="s">
        <v>403</v>
      </c>
      <c r="M99" s="114" t="e">
        <f>VLOOKUP($L99,'[7]Listas Nuevas'!$L$2:$N$6,2,0)</f>
        <v>#N/A</v>
      </c>
      <c r="N99" s="273" t="s">
        <v>433</v>
      </c>
      <c r="O99" s="274" t="e">
        <f>INDEX('[8]MATRIZ DE CALIFICACIÓN'!$D$4:$H$8,MID($M99,1,1),MID($N99,1,1))</f>
        <v>#N/A</v>
      </c>
      <c r="P99" s="275" t="s">
        <v>351</v>
      </c>
      <c r="Q99" s="275" t="s">
        <v>352</v>
      </c>
      <c r="R99" s="272" t="s">
        <v>858</v>
      </c>
      <c r="S99" s="272" t="s">
        <v>859</v>
      </c>
      <c r="T99" s="272" t="s">
        <v>631</v>
      </c>
      <c r="U99" s="272" t="s">
        <v>860</v>
      </c>
      <c r="V99" s="266" t="s">
        <v>861</v>
      </c>
      <c r="W99" s="266" t="s">
        <v>862</v>
      </c>
      <c r="X99" s="266" t="s">
        <v>863</v>
      </c>
      <c r="Y99" s="276" t="s">
        <v>521</v>
      </c>
      <c r="Z99" s="276" t="s">
        <v>523</v>
      </c>
      <c r="AA99" s="276" t="s">
        <v>525</v>
      </c>
      <c r="AB99" s="276" t="s">
        <v>527</v>
      </c>
      <c r="AC99" s="276" t="s">
        <v>530</v>
      </c>
      <c r="AD99" s="276" t="s">
        <v>532</v>
      </c>
      <c r="AE99" s="276" t="s">
        <v>534</v>
      </c>
      <c r="AF99" s="114" t="e">
        <f>SUM(IF($Y99='[7]Evaluación Diseño Control'!$C$2,15)+IF($Z99='[7]Evaluación Diseño Control'!$C$3,15)+IF($AA99='[7]Evaluación Diseño Control'!$C$4,15)+IF($AB99='[7]Evaluación Diseño Control'!$C$5,15,IF($AB99='[7]Evaluación Diseño Control'!$D$5,10))+IF($AC99='[7]Evaluación Diseño Control'!$C$6,15)+IF($AD99='[7]Evaluación Diseño Control'!$C$7,15)+IF($AE99='[7]Evaluación Diseño Control'!$C$8,10,IF($AE99='[7]Evaluación Diseño Control'!$D$8,5)))</f>
        <v>#REF!</v>
      </c>
      <c r="AG99" s="274" t="e">
        <f t="shared" si="6"/>
        <v>#REF!</v>
      </c>
      <c r="AH99" s="277" t="s">
        <v>373</v>
      </c>
      <c r="AI99" s="252" t="e">
        <f>VLOOKUP(CONCATENATE($AG99,$AH99),'[7]Listas Nuevas'!$X$3:$Z$11,2,0)</f>
        <v>#REF!</v>
      </c>
      <c r="AJ99" s="114" t="e">
        <f t="shared" si="7"/>
        <v>#REF!</v>
      </c>
      <c r="AK99" s="126" t="e">
        <f>VLOOKUP(CONCATENATE($AG99,$AH99),'[7]Listas Nuevas'!$X$3:$Z$11,3,0)</f>
        <v>#REF!</v>
      </c>
      <c r="AL99" s="278" t="s">
        <v>373</v>
      </c>
      <c r="AM99" s="266" t="s">
        <v>374</v>
      </c>
      <c r="AN99" s="274">
        <f>IFERROR(VLOOKUP(CONCATENATE(AL99,AM99),'[8]Listas Nuevas'!$AC$6:$AD$7,2,0),0)</f>
        <v>0</v>
      </c>
      <c r="AO99" s="266" t="s">
        <v>374</v>
      </c>
      <c r="AP99" s="274">
        <f>IFERROR(VLOOKUP(CONCATENATE(AL99,AO99),'[8]Listas Nuevas'!$AE$6:AI152,2,0),0)</f>
        <v>0</v>
      </c>
      <c r="AQ99" s="115" t="s">
        <v>404</v>
      </c>
      <c r="AR99" s="273" t="s">
        <v>429</v>
      </c>
      <c r="AS99" s="274" t="e">
        <f>INDEX('[8]MATRIZ DE CALIFICACIÓN'!$D$4:$H$8,MID($AQ99,1,1),MID($AR99,1,1))</f>
        <v>#REF!</v>
      </c>
      <c r="AT99" s="276" t="s">
        <v>385</v>
      </c>
      <c r="AU99" s="266" t="s">
        <v>864</v>
      </c>
      <c r="AV99" s="266" t="s">
        <v>865</v>
      </c>
      <c r="AW99" s="266" t="s">
        <v>859</v>
      </c>
      <c r="AX99" s="192" t="s">
        <v>967</v>
      </c>
      <c r="AY99" s="192" t="s">
        <v>968</v>
      </c>
      <c r="AZ99" s="266" t="s">
        <v>865</v>
      </c>
    </row>
    <row r="100" spans="1:52" ht="240" x14ac:dyDescent="0.2">
      <c r="A100" s="302" t="s">
        <v>387</v>
      </c>
      <c r="B100" s="303" t="s">
        <v>142</v>
      </c>
      <c r="C100" s="298" t="s">
        <v>94</v>
      </c>
      <c r="D100" s="113" t="s">
        <v>88</v>
      </c>
      <c r="E100" s="251" t="s">
        <v>95</v>
      </c>
      <c r="F100" s="307" t="s">
        <v>132</v>
      </c>
      <c r="G100" s="302" t="s">
        <v>902</v>
      </c>
      <c r="H100" s="326" t="s">
        <v>903</v>
      </c>
      <c r="I100" s="324" t="s">
        <v>120</v>
      </c>
      <c r="J100" s="324" t="s">
        <v>119</v>
      </c>
      <c r="K100" s="319" t="s">
        <v>866</v>
      </c>
      <c r="L100" s="115" t="s">
        <v>392</v>
      </c>
      <c r="M100" s="114" t="e">
        <f>VLOOKUP($L100,'[7]Listas Nuevas'!$L$2:$N$6,2,0)</f>
        <v>#N/A</v>
      </c>
      <c r="N100" s="273" t="s">
        <v>433</v>
      </c>
      <c r="O100" s="274" t="e">
        <f>INDEX('[8]MATRIZ DE CALIFICACIÓN'!$D$4:$H$8,MID($M100,1,1),MID($N100,1,1))</f>
        <v>#N/A</v>
      </c>
      <c r="P100" s="275" t="s">
        <v>351</v>
      </c>
      <c r="Q100" s="275" t="s">
        <v>352</v>
      </c>
      <c r="R100" s="272" t="s">
        <v>867</v>
      </c>
      <c r="S100" s="272" t="s">
        <v>868</v>
      </c>
      <c r="T100" s="272" t="s">
        <v>869</v>
      </c>
      <c r="U100" s="272" t="s">
        <v>870</v>
      </c>
      <c r="V100" s="266" t="s">
        <v>756</v>
      </c>
      <c r="W100" s="266" t="s">
        <v>871</v>
      </c>
      <c r="X100" s="266" t="s">
        <v>863</v>
      </c>
      <c r="Y100" s="276" t="s">
        <v>521</v>
      </c>
      <c r="Z100" s="276" t="s">
        <v>523</v>
      </c>
      <c r="AA100" s="276" t="s">
        <v>525</v>
      </c>
      <c r="AB100" s="276" t="s">
        <v>527</v>
      </c>
      <c r="AC100" s="276" t="s">
        <v>530</v>
      </c>
      <c r="AD100" s="113" t="s">
        <v>532</v>
      </c>
      <c r="AE100" s="113" t="s">
        <v>535</v>
      </c>
      <c r="AF100" s="114" t="e">
        <f>SUM(IF($Y100='[7]Evaluación Diseño Control'!$C$2,15)+IF($Z100='[7]Evaluación Diseño Control'!$C$3,15)+IF($AA100='[7]Evaluación Diseño Control'!$C$4,15)+IF($AB100='[7]Evaluación Diseño Control'!$C$5,15,IF($AB100='[7]Evaluación Diseño Control'!$D$5,10))+IF($AC100='[7]Evaluación Diseño Control'!$C$6,15)+IF($AD100='[7]Evaluación Diseño Control'!$C$7,15)+IF($AE100='[7]Evaluación Diseño Control'!$C$8,10,IF($AE100='[7]Evaluación Diseño Control'!$D$8,5)))</f>
        <v>#REF!</v>
      </c>
      <c r="AG100" s="274" t="e">
        <f t="shared" si="6"/>
        <v>#REF!</v>
      </c>
      <c r="AH100" s="277" t="s">
        <v>373</v>
      </c>
      <c r="AI100" s="252" t="e">
        <f>VLOOKUP(CONCATENATE($AG100,$AH100),'[7]Listas Nuevas'!$X$3:$Z$11,2,0)</f>
        <v>#REF!</v>
      </c>
      <c r="AJ100" s="114" t="e">
        <f t="shared" si="7"/>
        <v>#REF!</v>
      </c>
      <c r="AK100" s="126" t="e">
        <f>VLOOKUP(CONCATENATE($AG100,$AH100),'[7]Listas Nuevas'!$X$3:$Z$11,3,0)</f>
        <v>#REF!</v>
      </c>
      <c r="AL100" s="278" t="s">
        <v>373</v>
      </c>
      <c r="AM100" s="266" t="s">
        <v>374</v>
      </c>
      <c r="AN100" s="274">
        <f>IFERROR(VLOOKUP(CONCATENATE(AL100,AM100),'[8]Listas Nuevas'!$AC$6:$AD$7,2,0),0)</f>
        <v>0</v>
      </c>
      <c r="AO100" s="266" t="s">
        <v>374</v>
      </c>
      <c r="AP100" s="274">
        <f>IFERROR(VLOOKUP(CONCATENATE(AL100,AO100),'[8]Listas Nuevas'!$AE$6:AI153,2,0),0)</f>
        <v>0</v>
      </c>
      <c r="AQ100" s="115" t="s">
        <v>383</v>
      </c>
      <c r="AR100" s="273" t="s">
        <v>429</v>
      </c>
      <c r="AS100" s="274" t="e">
        <f>INDEX('[8]MATRIZ DE CALIFICACIÓN'!$D$4:$H$8,MID($AQ100,1,1),MID($AR100,1,1))</f>
        <v>#REF!</v>
      </c>
      <c r="AT100" s="276" t="s">
        <v>385</v>
      </c>
      <c r="AU100" s="266" t="s">
        <v>872</v>
      </c>
      <c r="AV100" s="266" t="s">
        <v>873</v>
      </c>
      <c r="AW100" s="348" t="s">
        <v>993</v>
      </c>
      <c r="AX100" s="192" t="s">
        <v>967</v>
      </c>
      <c r="AY100" s="192" t="s">
        <v>968</v>
      </c>
      <c r="AZ100" s="266" t="s">
        <v>873</v>
      </c>
    </row>
    <row r="101" spans="1:52" ht="120" x14ac:dyDescent="0.2">
      <c r="A101" s="302" t="s">
        <v>387</v>
      </c>
      <c r="B101" s="298" t="s">
        <v>619</v>
      </c>
      <c r="C101" s="298" t="s">
        <v>100</v>
      </c>
      <c r="D101" s="113" t="s">
        <v>88</v>
      </c>
      <c r="E101" s="251" t="s">
        <v>96</v>
      </c>
      <c r="F101" s="307" t="s">
        <v>132</v>
      </c>
      <c r="G101" s="302" t="s">
        <v>902</v>
      </c>
      <c r="H101" s="326" t="s">
        <v>903</v>
      </c>
      <c r="I101" s="326" t="s">
        <v>577</v>
      </c>
      <c r="J101" s="326" t="s">
        <v>581</v>
      </c>
      <c r="K101" s="319" t="s">
        <v>875</v>
      </c>
      <c r="L101" s="273" t="s">
        <v>403</v>
      </c>
      <c r="M101" s="114" t="e">
        <f>VLOOKUP($L101,'[7]Listas Nuevas'!$L$2:$N$6,2,0)</f>
        <v>#N/A</v>
      </c>
      <c r="N101" s="273" t="s">
        <v>433</v>
      </c>
      <c r="O101" s="274" t="e">
        <f>INDEX('[8]MATRIZ DE CALIFICACIÓN'!$D$4:$H$8,MID($M101,1,1),MID($N101,1,1))</f>
        <v>#N/A</v>
      </c>
      <c r="P101" s="275" t="s">
        <v>351</v>
      </c>
      <c r="Q101" s="275" t="s">
        <v>352</v>
      </c>
      <c r="R101" s="266" t="s">
        <v>876</v>
      </c>
      <c r="S101" s="272" t="s">
        <v>859</v>
      </c>
      <c r="T101" s="266" t="s">
        <v>869</v>
      </c>
      <c r="U101" s="266" t="s">
        <v>877</v>
      </c>
      <c r="V101" s="266" t="s">
        <v>756</v>
      </c>
      <c r="W101" s="266" t="s">
        <v>878</v>
      </c>
      <c r="X101" s="266" t="s">
        <v>879</v>
      </c>
      <c r="Y101" s="276" t="s">
        <v>521</v>
      </c>
      <c r="Z101" s="276" t="s">
        <v>523</v>
      </c>
      <c r="AA101" s="276" t="s">
        <v>525</v>
      </c>
      <c r="AB101" s="276" t="s">
        <v>527</v>
      </c>
      <c r="AC101" s="276" t="s">
        <v>530</v>
      </c>
      <c r="AD101" s="276" t="s">
        <v>532</v>
      </c>
      <c r="AE101" s="113" t="s">
        <v>535</v>
      </c>
      <c r="AF101" s="114" t="e">
        <f>SUM(IF($Y101='[7]Evaluación Diseño Control'!$C$2,15)+IF($Z101='[7]Evaluación Diseño Control'!$C$3,15)+IF($AA101='[7]Evaluación Diseño Control'!$C$4,15)+IF($AB101='[7]Evaluación Diseño Control'!$C$5,15,IF($AB101='[7]Evaluación Diseño Control'!$D$5,10))+IF($AC101='[7]Evaluación Diseño Control'!$C$6,15)+IF($AD101='[7]Evaluación Diseño Control'!$C$7,15)+IF($AE101='[7]Evaluación Diseño Control'!$C$8,10,IF($AE101='[7]Evaluación Diseño Control'!$D$8,5)))</f>
        <v>#REF!</v>
      </c>
      <c r="AG101" s="274" t="e">
        <f t="shared" si="6"/>
        <v>#REF!</v>
      </c>
      <c r="AH101" s="277" t="s">
        <v>92</v>
      </c>
      <c r="AI101" s="252" t="e">
        <f>VLOOKUP(CONCATENATE($AG101,$AH101),'[7]Listas Nuevas'!$X$3:$Z$11,2,0)</f>
        <v>#REF!</v>
      </c>
      <c r="AJ101" s="114" t="e">
        <f t="shared" si="7"/>
        <v>#REF!</v>
      </c>
      <c r="AK101" s="126" t="e">
        <f>VLOOKUP(CONCATENATE($AG101,$AH101),'[7]Listas Nuevas'!$X$3:$Z$11,3,0)</f>
        <v>#REF!</v>
      </c>
      <c r="AL101" s="278" t="s">
        <v>373</v>
      </c>
      <c r="AM101" s="266" t="s">
        <v>374</v>
      </c>
      <c r="AN101" s="274">
        <f>IFERROR(VLOOKUP(CONCATENATE(AL101,AM101),'[8]Listas Nuevas'!$AC$6:$AD$7,2,0),0)</f>
        <v>0</v>
      </c>
      <c r="AO101" s="266" t="s">
        <v>374</v>
      </c>
      <c r="AP101" s="274">
        <f>IFERROR(VLOOKUP(CONCATENATE(AL101,AO101),'[8]Listas Nuevas'!$AE$6:AI154,2,0),0)</f>
        <v>0</v>
      </c>
      <c r="AQ101" s="115" t="s">
        <v>404</v>
      </c>
      <c r="AR101" s="273" t="s">
        <v>429</v>
      </c>
      <c r="AS101" s="274" t="e">
        <f>INDEX('[8]MATRIZ DE CALIFICACIÓN'!$D$4:$H$8,MID($AQ101,1,1),MID($AR101,1,1))</f>
        <v>#REF!</v>
      </c>
      <c r="AT101" s="276" t="s">
        <v>385</v>
      </c>
      <c r="AU101" s="266" t="s">
        <v>880</v>
      </c>
      <c r="AV101" s="266" t="s">
        <v>881</v>
      </c>
      <c r="AW101" s="266" t="s">
        <v>979</v>
      </c>
      <c r="AX101" s="192" t="s">
        <v>967</v>
      </c>
      <c r="AY101" s="192" t="s">
        <v>968</v>
      </c>
      <c r="AZ101" s="266" t="s">
        <v>881</v>
      </c>
    </row>
    <row r="102" spans="1:52" ht="225" x14ac:dyDescent="0.2">
      <c r="A102" s="302" t="s">
        <v>398</v>
      </c>
      <c r="B102" s="303" t="s">
        <v>129</v>
      </c>
      <c r="C102" s="298" t="s">
        <v>618</v>
      </c>
      <c r="D102" s="113" t="s">
        <v>88</v>
      </c>
      <c r="E102" s="251" t="s">
        <v>89</v>
      </c>
      <c r="F102" s="307" t="s">
        <v>132</v>
      </c>
      <c r="G102" s="302" t="s">
        <v>904</v>
      </c>
      <c r="H102" s="326" t="s">
        <v>905</v>
      </c>
      <c r="I102" s="326" t="s">
        <v>586</v>
      </c>
      <c r="J102" s="326" t="s">
        <v>587</v>
      </c>
      <c r="K102" s="326" t="s">
        <v>857</v>
      </c>
      <c r="L102" s="317" t="s">
        <v>403</v>
      </c>
      <c r="M102" s="114" t="e">
        <f>VLOOKUP($L102,'[7]Listas Nuevas'!$L$2:$N$6,2,0)</f>
        <v>#N/A</v>
      </c>
      <c r="N102" s="273" t="s">
        <v>433</v>
      </c>
      <c r="O102" s="274" t="e">
        <f>INDEX('[8]MATRIZ DE CALIFICACIÓN'!$D$4:$H$8,MID($M102,1,1),MID($N102,1,1))</f>
        <v>#N/A</v>
      </c>
      <c r="P102" s="275" t="s">
        <v>351</v>
      </c>
      <c r="Q102" s="275" t="s">
        <v>352</v>
      </c>
      <c r="R102" s="272" t="s">
        <v>858</v>
      </c>
      <c r="S102" s="272" t="s">
        <v>859</v>
      </c>
      <c r="T102" s="272" t="s">
        <v>631</v>
      </c>
      <c r="U102" s="272" t="s">
        <v>860</v>
      </c>
      <c r="V102" s="266" t="s">
        <v>861</v>
      </c>
      <c r="W102" s="266" t="s">
        <v>862</v>
      </c>
      <c r="X102" s="266" t="s">
        <v>863</v>
      </c>
      <c r="Y102" s="276" t="s">
        <v>521</v>
      </c>
      <c r="Z102" s="276" t="s">
        <v>523</v>
      </c>
      <c r="AA102" s="276" t="s">
        <v>525</v>
      </c>
      <c r="AB102" s="276" t="s">
        <v>527</v>
      </c>
      <c r="AC102" s="276" t="s">
        <v>530</v>
      </c>
      <c r="AD102" s="276" t="s">
        <v>532</v>
      </c>
      <c r="AE102" s="276" t="s">
        <v>534</v>
      </c>
      <c r="AF102" s="114" t="e">
        <f>SUM(IF($Y102='[7]Evaluación Diseño Control'!$C$2,15)+IF($Z102='[7]Evaluación Diseño Control'!$C$3,15)+IF($AA102='[7]Evaluación Diseño Control'!$C$4,15)+IF($AB102='[7]Evaluación Diseño Control'!$C$5,15,IF($AB102='[7]Evaluación Diseño Control'!$D$5,10))+IF($AC102='[7]Evaluación Diseño Control'!$C$6,15)+IF($AD102='[7]Evaluación Diseño Control'!$C$7,15)+IF($AE102='[7]Evaluación Diseño Control'!$C$8,10,IF($AE102='[7]Evaluación Diseño Control'!$D$8,5)))</f>
        <v>#REF!</v>
      </c>
      <c r="AG102" s="274" t="e">
        <f t="shared" si="6"/>
        <v>#REF!</v>
      </c>
      <c r="AH102" s="277" t="s">
        <v>373</v>
      </c>
      <c r="AI102" s="252" t="e">
        <f>VLOOKUP(CONCATENATE($AG102,$AH102),'[7]Listas Nuevas'!$X$3:$Z$11,2,0)</f>
        <v>#REF!</v>
      </c>
      <c r="AJ102" s="114" t="e">
        <f t="shared" si="7"/>
        <v>#REF!</v>
      </c>
      <c r="AK102" s="126" t="e">
        <f>VLOOKUP(CONCATENATE($AG102,$AH102),'[7]Listas Nuevas'!$X$3:$Z$11,3,0)</f>
        <v>#REF!</v>
      </c>
      <c r="AL102" s="278" t="s">
        <v>373</v>
      </c>
      <c r="AM102" s="266" t="s">
        <v>374</v>
      </c>
      <c r="AN102" s="274">
        <f>IFERROR(VLOOKUP(CONCATENATE(AL102,AM102),'[8]Listas Nuevas'!$AC$6:$AD$7,2,0),0)</f>
        <v>0</v>
      </c>
      <c r="AO102" s="266" t="s">
        <v>374</v>
      </c>
      <c r="AP102" s="274">
        <f>IFERROR(VLOOKUP(CONCATENATE(AL102,AO102),'[8]Listas Nuevas'!$AE$6:AI155,2,0),0)</f>
        <v>0</v>
      </c>
      <c r="AQ102" s="115" t="s">
        <v>404</v>
      </c>
      <c r="AR102" s="273" t="s">
        <v>429</v>
      </c>
      <c r="AS102" s="274" t="e">
        <f>INDEX('[8]MATRIZ DE CALIFICACIÓN'!$D$4:$H$8,MID($AQ102,1,1),MID($AR102,1,1))</f>
        <v>#REF!</v>
      </c>
      <c r="AT102" s="276" t="s">
        <v>385</v>
      </c>
      <c r="AU102" s="266" t="s">
        <v>864</v>
      </c>
      <c r="AV102" s="266" t="s">
        <v>865</v>
      </c>
      <c r="AW102" s="266" t="s">
        <v>859</v>
      </c>
      <c r="AX102" s="192" t="s">
        <v>967</v>
      </c>
      <c r="AY102" s="192" t="s">
        <v>968</v>
      </c>
      <c r="AZ102" s="266" t="s">
        <v>865</v>
      </c>
    </row>
    <row r="103" spans="1:52" ht="240" x14ac:dyDescent="0.2">
      <c r="A103" s="302" t="s">
        <v>398</v>
      </c>
      <c r="B103" s="303" t="s">
        <v>142</v>
      </c>
      <c r="C103" s="298" t="s">
        <v>94</v>
      </c>
      <c r="D103" s="113" t="s">
        <v>88</v>
      </c>
      <c r="E103" s="251" t="s">
        <v>95</v>
      </c>
      <c r="F103" s="307" t="s">
        <v>132</v>
      </c>
      <c r="G103" s="302" t="s">
        <v>904</v>
      </c>
      <c r="H103" s="326" t="s">
        <v>905</v>
      </c>
      <c r="I103" s="324" t="s">
        <v>120</v>
      </c>
      <c r="J103" s="324" t="s">
        <v>119</v>
      </c>
      <c r="K103" s="319" t="s">
        <v>866</v>
      </c>
      <c r="L103" s="115" t="s">
        <v>392</v>
      </c>
      <c r="M103" s="114" t="e">
        <f>VLOOKUP($L103,'[7]Listas Nuevas'!$L$2:$N$6,2,0)</f>
        <v>#N/A</v>
      </c>
      <c r="N103" s="273" t="s">
        <v>433</v>
      </c>
      <c r="O103" s="274" t="e">
        <f>INDEX('[8]MATRIZ DE CALIFICACIÓN'!$D$4:$H$8,MID($M103,1,1),MID($N103,1,1))</f>
        <v>#N/A</v>
      </c>
      <c r="P103" s="275" t="s">
        <v>351</v>
      </c>
      <c r="Q103" s="275" t="s">
        <v>352</v>
      </c>
      <c r="R103" s="272" t="s">
        <v>867</v>
      </c>
      <c r="S103" s="272" t="s">
        <v>868</v>
      </c>
      <c r="T103" s="272" t="s">
        <v>869</v>
      </c>
      <c r="U103" s="272" t="s">
        <v>870</v>
      </c>
      <c r="V103" s="266" t="s">
        <v>756</v>
      </c>
      <c r="W103" s="266" t="s">
        <v>871</v>
      </c>
      <c r="X103" s="266" t="s">
        <v>863</v>
      </c>
      <c r="Y103" s="276" t="s">
        <v>521</v>
      </c>
      <c r="Z103" s="276" t="s">
        <v>523</v>
      </c>
      <c r="AA103" s="276" t="s">
        <v>525</v>
      </c>
      <c r="AB103" s="276" t="s">
        <v>527</v>
      </c>
      <c r="AC103" s="276" t="s">
        <v>530</v>
      </c>
      <c r="AD103" s="113" t="s">
        <v>532</v>
      </c>
      <c r="AE103" s="113" t="s">
        <v>535</v>
      </c>
      <c r="AF103" s="114" t="e">
        <f>SUM(IF($Y103='[7]Evaluación Diseño Control'!$C$2,15)+IF($Z103='[7]Evaluación Diseño Control'!$C$3,15)+IF($AA103='[7]Evaluación Diseño Control'!$C$4,15)+IF($AB103='[7]Evaluación Diseño Control'!$C$5,15,IF($AB103='[7]Evaluación Diseño Control'!$D$5,10))+IF($AC103='[7]Evaluación Diseño Control'!$C$6,15)+IF($AD103='[7]Evaluación Diseño Control'!$C$7,15)+IF($AE103='[7]Evaluación Diseño Control'!$C$8,10,IF($AE103='[7]Evaluación Diseño Control'!$D$8,5)))</f>
        <v>#REF!</v>
      </c>
      <c r="AG103" s="274" t="e">
        <f t="shared" si="6"/>
        <v>#REF!</v>
      </c>
      <c r="AH103" s="277" t="s">
        <v>373</v>
      </c>
      <c r="AI103" s="252" t="e">
        <f>VLOOKUP(CONCATENATE($AG103,$AH103),'[7]Listas Nuevas'!$X$3:$Z$11,2,0)</f>
        <v>#REF!</v>
      </c>
      <c r="AJ103" s="114" t="e">
        <f t="shared" si="7"/>
        <v>#REF!</v>
      </c>
      <c r="AK103" s="126" t="e">
        <f>VLOOKUP(CONCATENATE($AG103,$AH103),'[7]Listas Nuevas'!$X$3:$Z$11,3,0)</f>
        <v>#REF!</v>
      </c>
      <c r="AL103" s="278" t="s">
        <v>373</v>
      </c>
      <c r="AM103" s="266" t="s">
        <v>374</v>
      </c>
      <c r="AN103" s="274">
        <f>IFERROR(VLOOKUP(CONCATENATE(AL103,AM103),'[8]Listas Nuevas'!$AC$6:$AD$7,2,0),0)</f>
        <v>0</v>
      </c>
      <c r="AO103" s="266" t="s">
        <v>374</v>
      </c>
      <c r="AP103" s="274">
        <f>IFERROR(VLOOKUP(CONCATENATE(AL103,AO103),'[8]Listas Nuevas'!$AE$6:AI156,2,0),0)</f>
        <v>0</v>
      </c>
      <c r="AQ103" s="115" t="s">
        <v>383</v>
      </c>
      <c r="AR103" s="273" t="s">
        <v>429</v>
      </c>
      <c r="AS103" s="274" t="e">
        <f>INDEX('[8]MATRIZ DE CALIFICACIÓN'!$D$4:$H$8,MID($AQ103,1,1),MID($AR103,1,1))</f>
        <v>#REF!</v>
      </c>
      <c r="AT103" s="276" t="s">
        <v>385</v>
      </c>
      <c r="AU103" s="266" t="s">
        <v>872</v>
      </c>
      <c r="AV103" s="266" t="s">
        <v>873</v>
      </c>
      <c r="AW103" s="348" t="s">
        <v>993</v>
      </c>
      <c r="AX103" s="192" t="s">
        <v>967</v>
      </c>
      <c r="AY103" s="192" t="s">
        <v>968</v>
      </c>
      <c r="AZ103" s="266" t="s">
        <v>873</v>
      </c>
    </row>
    <row r="104" spans="1:52" ht="120" x14ac:dyDescent="0.2">
      <c r="A104" s="302" t="s">
        <v>398</v>
      </c>
      <c r="B104" s="298" t="s">
        <v>619</v>
      </c>
      <c r="C104" s="298" t="s">
        <v>100</v>
      </c>
      <c r="D104" s="113" t="s">
        <v>88</v>
      </c>
      <c r="E104" s="251" t="s">
        <v>96</v>
      </c>
      <c r="F104" s="307" t="s">
        <v>132</v>
      </c>
      <c r="G104" s="302" t="s">
        <v>904</v>
      </c>
      <c r="H104" s="326" t="s">
        <v>905</v>
      </c>
      <c r="I104" s="326" t="s">
        <v>577</v>
      </c>
      <c r="J104" s="326" t="s">
        <v>581</v>
      </c>
      <c r="K104" s="319" t="s">
        <v>875</v>
      </c>
      <c r="L104" s="273" t="s">
        <v>403</v>
      </c>
      <c r="M104" s="114" t="e">
        <f>VLOOKUP($L104,'[7]Listas Nuevas'!$L$2:$N$6,2,0)</f>
        <v>#N/A</v>
      </c>
      <c r="N104" s="273" t="s">
        <v>433</v>
      </c>
      <c r="O104" s="274" t="e">
        <f>INDEX('[8]MATRIZ DE CALIFICACIÓN'!$D$4:$H$8,MID($M104,1,1),MID($N104,1,1))</f>
        <v>#N/A</v>
      </c>
      <c r="P104" s="275" t="s">
        <v>351</v>
      </c>
      <c r="Q104" s="275" t="s">
        <v>352</v>
      </c>
      <c r="R104" s="266" t="s">
        <v>876</v>
      </c>
      <c r="S104" s="272" t="s">
        <v>859</v>
      </c>
      <c r="T104" s="266" t="s">
        <v>869</v>
      </c>
      <c r="U104" s="266" t="s">
        <v>877</v>
      </c>
      <c r="V104" s="266" t="s">
        <v>756</v>
      </c>
      <c r="W104" s="266" t="s">
        <v>878</v>
      </c>
      <c r="X104" s="266" t="s">
        <v>879</v>
      </c>
      <c r="Y104" s="276" t="s">
        <v>521</v>
      </c>
      <c r="Z104" s="276" t="s">
        <v>523</v>
      </c>
      <c r="AA104" s="276" t="s">
        <v>525</v>
      </c>
      <c r="AB104" s="276" t="s">
        <v>527</v>
      </c>
      <c r="AC104" s="276" t="s">
        <v>530</v>
      </c>
      <c r="AD104" s="276" t="s">
        <v>532</v>
      </c>
      <c r="AE104" s="113" t="s">
        <v>535</v>
      </c>
      <c r="AF104" s="114" t="e">
        <f>SUM(IF($Y104='[7]Evaluación Diseño Control'!$C$2,15)+IF($Z104='[7]Evaluación Diseño Control'!$C$3,15)+IF($AA104='[7]Evaluación Diseño Control'!$C$4,15)+IF($AB104='[7]Evaluación Diseño Control'!$C$5,15,IF($AB104='[7]Evaluación Diseño Control'!$D$5,10))+IF($AC104='[7]Evaluación Diseño Control'!$C$6,15)+IF($AD104='[7]Evaluación Diseño Control'!$C$7,15)+IF($AE104='[7]Evaluación Diseño Control'!$C$8,10,IF($AE104='[7]Evaluación Diseño Control'!$D$8,5)))</f>
        <v>#REF!</v>
      </c>
      <c r="AG104" s="274" t="e">
        <f t="shared" si="6"/>
        <v>#REF!</v>
      </c>
      <c r="AH104" s="277" t="s">
        <v>92</v>
      </c>
      <c r="AI104" s="252" t="e">
        <f>VLOOKUP(CONCATENATE($AG104,$AH104),'[7]Listas Nuevas'!$X$3:$Z$11,2,0)</f>
        <v>#REF!</v>
      </c>
      <c r="AJ104" s="114" t="e">
        <f t="shared" si="7"/>
        <v>#REF!</v>
      </c>
      <c r="AK104" s="126" t="e">
        <f>VLOOKUP(CONCATENATE($AG104,$AH104),'[7]Listas Nuevas'!$X$3:$Z$11,3,0)</f>
        <v>#REF!</v>
      </c>
      <c r="AL104" s="278" t="s">
        <v>373</v>
      </c>
      <c r="AM104" s="266" t="s">
        <v>374</v>
      </c>
      <c r="AN104" s="274">
        <f>IFERROR(VLOOKUP(CONCATENATE(AL104,AM104),'[8]Listas Nuevas'!$AC$6:$AD$7,2,0),0)</f>
        <v>0</v>
      </c>
      <c r="AO104" s="266" t="s">
        <v>374</v>
      </c>
      <c r="AP104" s="274">
        <f>IFERROR(VLOOKUP(CONCATENATE(AL104,AO104),'[8]Listas Nuevas'!$AE$6:AI157,2,0),0)</f>
        <v>0</v>
      </c>
      <c r="AQ104" s="115" t="s">
        <v>404</v>
      </c>
      <c r="AR104" s="273" t="s">
        <v>429</v>
      </c>
      <c r="AS104" s="274" t="e">
        <f>INDEX('[8]MATRIZ DE CALIFICACIÓN'!$D$4:$H$8,MID($AQ104,1,1),MID($AR104,1,1))</f>
        <v>#REF!</v>
      </c>
      <c r="AT104" s="276" t="s">
        <v>385</v>
      </c>
      <c r="AU104" s="266" t="s">
        <v>880</v>
      </c>
      <c r="AV104" s="266" t="s">
        <v>881</v>
      </c>
      <c r="AW104" s="266" t="s">
        <v>979</v>
      </c>
      <c r="AX104" s="192" t="s">
        <v>967</v>
      </c>
      <c r="AY104" s="192" t="s">
        <v>968</v>
      </c>
      <c r="AZ104" s="266" t="s">
        <v>881</v>
      </c>
    </row>
    <row r="105" spans="1:52" ht="225" x14ac:dyDescent="0.2">
      <c r="A105" s="302" t="s">
        <v>398</v>
      </c>
      <c r="B105" s="303" t="s">
        <v>129</v>
      </c>
      <c r="C105" s="298" t="s">
        <v>618</v>
      </c>
      <c r="D105" s="113" t="s">
        <v>88</v>
      </c>
      <c r="E105" s="251" t="s">
        <v>89</v>
      </c>
      <c r="F105" s="307" t="s">
        <v>132</v>
      </c>
      <c r="G105" s="302" t="s">
        <v>906</v>
      </c>
      <c r="H105" s="326" t="s">
        <v>907</v>
      </c>
      <c r="I105" s="326" t="s">
        <v>586</v>
      </c>
      <c r="J105" s="326" t="s">
        <v>587</v>
      </c>
      <c r="K105" s="326" t="s">
        <v>857</v>
      </c>
      <c r="L105" s="317" t="s">
        <v>403</v>
      </c>
      <c r="M105" s="114" t="e">
        <f>VLOOKUP($L105,'[7]Listas Nuevas'!$L$2:$N$6,2,0)</f>
        <v>#N/A</v>
      </c>
      <c r="N105" s="273" t="s">
        <v>433</v>
      </c>
      <c r="O105" s="274" t="e">
        <f>INDEX('[8]MATRIZ DE CALIFICACIÓN'!$D$4:$H$8,MID($M105,1,1),MID($N105,1,1))</f>
        <v>#N/A</v>
      </c>
      <c r="P105" s="275" t="s">
        <v>351</v>
      </c>
      <c r="Q105" s="275" t="s">
        <v>352</v>
      </c>
      <c r="R105" s="272" t="s">
        <v>858</v>
      </c>
      <c r="S105" s="272" t="s">
        <v>859</v>
      </c>
      <c r="T105" s="272" t="s">
        <v>631</v>
      </c>
      <c r="U105" s="272" t="s">
        <v>860</v>
      </c>
      <c r="V105" s="266" t="s">
        <v>861</v>
      </c>
      <c r="W105" s="266" t="s">
        <v>862</v>
      </c>
      <c r="X105" s="266" t="s">
        <v>863</v>
      </c>
      <c r="Y105" s="276" t="s">
        <v>521</v>
      </c>
      <c r="Z105" s="276" t="s">
        <v>523</v>
      </c>
      <c r="AA105" s="276" t="s">
        <v>525</v>
      </c>
      <c r="AB105" s="276" t="s">
        <v>527</v>
      </c>
      <c r="AC105" s="276" t="s">
        <v>530</v>
      </c>
      <c r="AD105" s="276" t="s">
        <v>532</v>
      </c>
      <c r="AE105" s="276" t="s">
        <v>534</v>
      </c>
      <c r="AF105" s="114" t="e">
        <f>SUM(IF($Y105='[7]Evaluación Diseño Control'!$C$2,15)+IF($Z105='[7]Evaluación Diseño Control'!$C$3,15)+IF($AA105='[7]Evaluación Diseño Control'!$C$4,15)+IF($AB105='[7]Evaluación Diseño Control'!$C$5,15,IF($AB105='[7]Evaluación Diseño Control'!$D$5,10))+IF($AC105='[7]Evaluación Diseño Control'!$C$6,15)+IF($AD105='[7]Evaluación Diseño Control'!$C$7,15)+IF($AE105='[7]Evaluación Diseño Control'!$C$8,10,IF($AE105='[7]Evaluación Diseño Control'!$D$8,5)))</f>
        <v>#REF!</v>
      </c>
      <c r="AG105" s="274" t="e">
        <f t="shared" si="6"/>
        <v>#REF!</v>
      </c>
      <c r="AH105" s="277" t="s">
        <v>373</v>
      </c>
      <c r="AI105" s="252" t="e">
        <f>VLOOKUP(CONCATENATE($AG105,$AH105),'[7]Listas Nuevas'!$X$3:$Z$11,2,0)</f>
        <v>#REF!</v>
      </c>
      <c r="AJ105" s="114" t="e">
        <f t="shared" si="7"/>
        <v>#REF!</v>
      </c>
      <c r="AK105" s="126" t="e">
        <f>VLOOKUP(CONCATENATE($AG105,$AH105),'[7]Listas Nuevas'!$X$3:$Z$11,3,0)</f>
        <v>#REF!</v>
      </c>
      <c r="AL105" s="278" t="s">
        <v>373</v>
      </c>
      <c r="AM105" s="266" t="s">
        <v>374</v>
      </c>
      <c r="AN105" s="274">
        <f>IFERROR(VLOOKUP(CONCATENATE(AL105,AM105),'[8]Listas Nuevas'!$AC$6:$AD$7,2,0),0)</f>
        <v>0</v>
      </c>
      <c r="AO105" s="266" t="s">
        <v>374</v>
      </c>
      <c r="AP105" s="274">
        <f>IFERROR(VLOOKUP(CONCATENATE(AL105,AO105),'[8]Listas Nuevas'!$AE$6:AI158,2,0),0)</f>
        <v>0</v>
      </c>
      <c r="AQ105" s="115" t="s">
        <v>404</v>
      </c>
      <c r="AR105" s="273" t="s">
        <v>429</v>
      </c>
      <c r="AS105" s="274" t="e">
        <f>INDEX('[8]MATRIZ DE CALIFICACIÓN'!$D$4:$H$8,MID($AQ105,1,1),MID($AR105,1,1))</f>
        <v>#REF!</v>
      </c>
      <c r="AT105" s="276" t="s">
        <v>385</v>
      </c>
      <c r="AU105" s="266" t="s">
        <v>864</v>
      </c>
      <c r="AV105" s="266" t="s">
        <v>865</v>
      </c>
      <c r="AW105" s="266" t="s">
        <v>859</v>
      </c>
      <c r="AX105" s="192" t="s">
        <v>967</v>
      </c>
      <c r="AY105" s="192" t="s">
        <v>968</v>
      </c>
      <c r="AZ105" s="266" t="s">
        <v>865</v>
      </c>
    </row>
    <row r="106" spans="1:52" ht="240" x14ac:dyDescent="0.2">
      <c r="A106" s="302" t="s">
        <v>398</v>
      </c>
      <c r="B106" s="303" t="s">
        <v>142</v>
      </c>
      <c r="C106" s="298" t="s">
        <v>94</v>
      </c>
      <c r="D106" s="113" t="s">
        <v>88</v>
      </c>
      <c r="E106" s="251" t="s">
        <v>95</v>
      </c>
      <c r="F106" s="307" t="s">
        <v>132</v>
      </c>
      <c r="G106" s="302" t="s">
        <v>906</v>
      </c>
      <c r="H106" s="326" t="s">
        <v>907</v>
      </c>
      <c r="I106" s="324" t="s">
        <v>120</v>
      </c>
      <c r="J106" s="324" t="s">
        <v>119</v>
      </c>
      <c r="K106" s="319" t="s">
        <v>866</v>
      </c>
      <c r="L106" s="115" t="s">
        <v>392</v>
      </c>
      <c r="M106" s="114" t="e">
        <f>VLOOKUP($L106,'[7]Listas Nuevas'!$L$2:$N$6,2,0)</f>
        <v>#N/A</v>
      </c>
      <c r="N106" s="273" t="s">
        <v>433</v>
      </c>
      <c r="O106" s="274" t="e">
        <f>INDEX('[8]MATRIZ DE CALIFICACIÓN'!$D$4:$H$8,MID($M106,1,1),MID($N106,1,1))</f>
        <v>#N/A</v>
      </c>
      <c r="P106" s="275" t="s">
        <v>351</v>
      </c>
      <c r="Q106" s="275" t="s">
        <v>352</v>
      </c>
      <c r="R106" s="272" t="s">
        <v>867</v>
      </c>
      <c r="S106" s="272" t="s">
        <v>868</v>
      </c>
      <c r="T106" s="272" t="s">
        <v>869</v>
      </c>
      <c r="U106" s="272" t="s">
        <v>870</v>
      </c>
      <c r="V106" s="266" t="s">
        <v>756</v>
      </c>
      <c r="W106" s="266" t="s">
        <v>871</v>
      </c>
      <c r="X106" s="266" t="s">
        <v>863</v>
      </c>
      <c r="Y106" s="276" t="s">
        <v>521</v>
      </c>
      <c r="Z106" s="276" t="s">
        <v>523</v>
      </c>
      <c r="AA106" s="276" t="s">
        <v>525</v>
      </c>
      <c r="AB106" s="276" t="s">
        <v>527</v>
      </c>
      <c r="AC106" s="276" t="s">
        <v>530</v>
      </c>
      <c r="AD106" s="113" t="s">
        <v>532</v>
      </c>
      <c r="AE106" s="113" t="s">
        <v>535</v>
      </c>
      <c r="AF106" s="114" t="e">
        <f>SUM(IF($Y106='[7]Evaluación Diseño Control'!$C$2,15)+IF($Z106='[7]Evaluación Diseño Control'!$C$3,15)+IF($AA106='[7]Evaluación Diseño Control'!$C$4,15)+IF($AB106='[7]Evaluación Diseño Control'!$C$5,15,IF($AB106='[7]Evaluación Diseño Control'!$D$5,10))+IF($AC106='[7]Evaluación Diseño Control'!$C$6,15)+IF($AD106='[7]Evaluación Diseño Control'!$C$7,15)+IF($AE106='[7]Evaluación Diseño Control'!$C$8,10,IF($AE106='[7]Evaluación Diseño Control'!$D$8,5)))</f>
        <v>#REF!</v>
      </c>
      <c r="AG106" s="274" t="e">
        <f t="shared" si="6"/>
        <v>#REF!</v>
      </c>
      <c r="AH106" s="277" t="s">
        <v>373</v>
      </c>
      <c r="AI106" s="252" t="e">
        <f>VLOOKUP(CONCATENATE($AG106,$AH106),'[7]Listas Nuevas'!$X$3:$Z$11,2,0)</f>
        <v>#REF!</v>
      </c>
      <c r="AJ106" s="114" t="e">
        <f t="shared" si="7"/>
        <v>#REF!</v>
      </c>
      <c r="AK106" s="126" t="e">
        <f>VLOOKUP(CONCATENATE($AG106,$AH106),'[7]Listas Nuevas'!$X$3:$Z$11,3,0)</f>
        <v>#REF!</v>
      </c>
      <c r="AL106" s="278" t="s">
        <v>373</v>
      </c>
      <c r="AM106" s="266" t="s">
        <v>374</v>
      </c>
      <c r="AN106" s="274">
        <f>IFERROR(VLOOKUP(CONCATENATE(AL106,AM106),'[8]Listas Nuevas'!$AC$6:$AD$7,2,0),0)</f>
        <v>0</v>
      </c>
      <c r="AO106" s="266" t="s">
        <v>374</v>
      </c>
      <c r="AP106" s="274">
        <f>IFERROR(VLOOKUP(CONCATENATE(AL106,AO106),'[8]Listas Nuevas'!$AE$6:AI159,2,0),0)</f>
        <v>0</v>
      </c>
      <c r="AQ106" s="115" t="s">
        <v>383</v>
      </c>
      <c r="AR106" s="273" t="s">
        <v>429</v>
      </c>
      <c r="AS106" s="274" t="e">
        <f>INDEX('[8]MATRIZ DE CALIFICACIÓN'!$D$4:$H$8,MID($AQ106,1,1),MID($AR106,1,1))</f>
        <v>#REF!</v>
      </c>
      <c r="AT106" s="276" t="s">
        <v>385</v>
      </c>
      <c r="AU106" s="266" t="s">
        <v>872</v>
      </c>
      <c r="AV106" s="266" t="s">
        <v>873</v>
      </c>
      <c r="AW106" s="348" t="s">
        <v>993</v>
      </c>
      <c r="AX106" s="192" t="s">
        <v>967</v>
      </c>
      <c r="AY106" s="192" t="s">
        <v>968</v>
      </c>
      <c r="AZ106" s="266" t="s">
        <v>873</v>
      </c>
    </row>
    <row r="107" spans="1:52" ht="120.75" thickBot="1" x14ac:dyDescent="0.25">
      <c r="A107" s="302" t="s">
        <v>398</v>
      </c>
      <c r="B107" s="298" t="s">
        <v>619</v>
      </c>
      <c r="C107" s="298" t="s">
        <v>100</v>
      </c>
      <c r="D107" s="113" t="s">
        <v>88</v>
      </c>
      <c r="E107" s="251" t="s">
        <v>96</v>
      </c>
      <c r="F107" s="307" t="s">
        <v>132</v>
      </c>
      <c r="G107" s="302" t="s">
        <v>906</v>
      </c>
      <c r="H107" s="326" t="s">
        <v>907</v>
      </c>
      <c r="I107" s="326" t="s">
        <v>577</v>
      </c>
      <c r="J107" s="326" t="s">
        <v>581</v>
      </c>
      <c r="K107" s="319" t="s">
        <v>875</v>
      </c>
      <c r="L107" s="273" t="s">
        <v>403</v>
      </c>
      <c r="M107" s="114" t="e">
        <f>VLOOKUP($L107,'[7]Listas Nuevas'!$L$2:$N$6,2,0)</f>
        <v>#N/A</v>
      </c>
      <c r="N107" s="273" t="s">
        <v>433</v>
      </c>
      <c r="O107" s="274" t="e">
        <f>INDEX('[8]MATRIZ DE CALIFICACIÓN'!$D$4:$H$8,MID($M107,1,1),MID($N107,1,1))</f>
        <v>#N/A</v>
      </c>
      <c r="P107" s="275" t="s">
        <v>351</v>
      </c>
      <c r="Q107" s="275" t="s">
        <v>352</v>
      </c>
      <c r="R107" s="266" t="s">
        <v>876</v>
      </c>
      <c r="S107" s="272" t="s">
        <v>859</v>
      </c>
      <c r="T107" s="266" t="s">
        <v>869</v>
      </c>
      <c r="U107" s="266" t="s">
        <v>877</v>
      </c>
      <c r="V107" s="266" t="s">
        <v>756</v>
      </c>
      <c r="W107" s="266" t="s">
        <v>878</v>
      </c>
      <c r="X107" s="266" t="s">
        <v>879</v>
      </c>
      <c r="Y107" s="276" t="s">
        <v>521</v>
      </c>
      <c r="Z107" s="276" t="s">
        <v>523</v>
      </c>
      <c r="AA107" s="276" t="s">
        <v>525</v>
      </c>
      <c r="AB107" s="276" t="s">
        <v>527</v>
      </c>
      <c r="AC107" s="276" t="s">
        <v>530</v>
      </c>
      <c r="AD107" s="276" t="s">
        <v>532</v>
      </c>
      <c r="AE107" s="113" t="s">
        <v>535</v>
      </c>
      <c r="AF107" s="114" t="e">
        <f>SUM(IF($Y107='[7]Evaluación Diseño Control'!$C$2,15)+IF($Z107='[7]Evaluación Diseño Control'!$C$3,15)+IF($AA107='[7]Evaluación Diseño Control'!$C$4,15)+IF($AB107='[7]Evaluación Diseño Control'!$C$5,15,IF($AB107='[7]Evaluación Diseño Control'!$D$5,10))+IF($AC107='[7]Evaluación Diseño Control'!$C$6,15)+IF($AD107='[7]Evaluación Diseño Control'!$C$7,15)+IF($AE107='[7]Evaluación Diseño Control'!$C$8,10,IF($AE107='[7]Evaluación Diseño Control'!$D$8,5)))</f>
        <v>#REF!</v>
      </c>
      <c r="AG107" s="274" t="e">
        <f t="shared" si="6"/>
        <v>#REF!</v>
      </c>
      <c r="AH107" s="277" t="s">
        <v>92</v>
      </c>
      <c r="AI107" s="252" t="e">
        <f>VLOOKUP(CONCATENATE($AG107,$AH107),'[7]Listas Nuevas'!$X$3:$Z$11,2,0)</f>
        <v>#REF!</v>
      </c>
      <c r="AJ107" s="114" t="e">
        <f t="shared" si="7"/>
        <v>#REF!</v>
      </c>
      <c r="AK107" s="126" t="e">
        <f>VLOOKUP(CONCATENATE($AG107,$AH107),'[7]Listas Nuevas'!$X$3:$Z$11,3,0)</f>
        <v>#REF!</v>
      </c>
      <c r="AL107" s="278" t="s">
        <v>373</v>
      </c>
      <c r="AM107" s="266" t="s">
        <v>374</v>
      </c>
      <c r="AN107" s="274">
        <f>IFERROR(VLOOKUP(CONCATENATE(AL107,AM107),'[8]Listas Nuevas'!$AC$6:$AD$7,2,0),0)</f>
        <v>0</v>
      </c>
      <c r="AO107" s="266" t="s">
        <v>374</v>
      </c>
      <c r="AP107" s="274">
        <f>IFERROR(VLOOKUP(CONCATENATE(AL107,AO107),'[8]Listas Nuevas'!$AE$6:AI160,2,0),0)</f>
        <v>0</v>
      </c>
      <c r="AQ107" s="115" t="s">
        <v>404</v>
      </c>
      <c r="AR107" s="273" t="s">
        <v>429</v>
      </c>
      <c r="AS107" s="274" t="e">
        <f>INDEX('[8]MATRIZ DE CALIFICACIÓN'!$D$4:$H$8,MID($AQ107,1,1),MID($AR107,1,1))</f>
        <v>#REF!</v>
      </c>
      <c r="AT107" s="276" t="s">
        <v>385</v>
      </c>
      <c r="AU107" s="266" t="s">
        <v>880</v>
      </c>
      <c r="AV107" s="266" t="s">
        <v>881</v>
      </c>
      <c r="AW107" s="266" t="s">
        <v>979</v>
      </c>
      <c r="AX107" s="192" t="s">
        <v>967</v>
      </c>
      <c r="AY107" s="192" t="s">
        <v>968</v>
      </c>
      <c r="AZ107" s="266" t="s">
        <v>881</v>
      </c>
    </row>
    <row r="108" spans="1:52" ht="252" x14ac:dyDescent="0.2">
      <c r="A108" s="305" t="s">
        <v>103</v>
      </c>
      <c r="B108" s="343" t="s">
        <v>129</v>
      </c>
      <c r="C108" s="306" t="s">
        <v>618</v>
      </c>
      <c r="D108" s="276" t="s">
        <v>88</v>
      </c>
      <c r="E108" s="307" t="s">
        <v>89</v>
      </c>
      <c r="F108" s="307" t="s">
        <v>90</v>
      </c>
      <c r="G108" s="343" t="s">
        <v>919</v>
      </c>
      <c r="H108" s="326" t="s">
        <v>920</v>
      </c>
      <c r="I108" s="326" t="s">
        <v>586</v>
      </c>
      <c r="J108" s="326" t="s">
        <v>587</v>
      </c>
      <c r="K108" s="326" t="s">
        <v>909</v>
      </c>
      <c r="L108" s="317" t="s">
        <v>403</v>
      </c>
      <c r="M108" s="275">
        <v>1</v>
      </c>
      <c r="N108" s="273" t="s">
        <v>433</v>
      </c>
      <c r="O108" s="274" t="e">
        <f>INDEX('[9]MATRIZ DE CALIFICACIÓN'!$D$4:$H$8,MID($M108,1,1),MID($N108,1,1))</f>
        <v>#REF!</v>
      </c>
      <c r="P108" s="275" t="s">
        <v>351</v>
      </c>
      <c r="Q108" s="275" t="s">
        <v>352</v>
      </c>
      <c r="R108" s="272" t="s">
        <v>910</v>
      </c>
      <c r="S108" s="272" t="s">
        <v>859</v>
      </c>
      <c r="T108" s="272" t="s">
        <v>631</v>
      </c>
      <c r="U108" s="272" t="s">
        <v>860</v>
      </c>
      <c r="V108" s="266" t="s">
        <v>861</v>
      </c>
      <c r="W108" s="266" t="s">
        <v>862</v>
      </c>
      <c r="X108" s="266" t="s">
        <v>863</v>
      </c>
      <c r="Y108" s="276" t="s">
        <v>521</v>
      </c>
      <c r="Z108" s="276" t="s">
        <v>523</v>
      </c>
      <c r="AA108" s="276" t="s">
        <v>525</v>
      </c>
      <c r="AB108" s="276" t="s">
        <v>527</v>
      </c>
      <c r="AC108" s="276" t="s">
        <v>530</v>
      </c>
      <c r="AD108" s="276" t="s">
        <v>532</v>
      </c>
      <c r="AE108" s="276" t="s">
        <v>534</v>
      </c>
      <c r="AF108" s="274">
        <v>100</v>
      </c>
      <c r="AG108" s="274" t="str">
        <f t="shared" ref="AG108:AG115" si="8">IF($AF108&gt;95,"FUERTE",IF($AF108&gt;85,"MODERADO","DÉBIL"))</f>
        <v>FUERTE</v>
      </c>
      <c r="AH108" s="276" t="s">
        <v>98</v>
      </c>
      <c r="AI108" s="274" t="s">
        <v>98</v>
      </c>
      <c r="AJ108" s="274">
        <v>0</v>
      </c>
      <c r="AK108" s="279" t="s">
        <v>384</v>
      </c>
      <c r="AL108" s="278" t="s">
        <v>98</v>
      </c>
      <c r="AM108" s="266" t="s">
        <v>374</v>
      </c>
      <c r="AN108" s="274">
        <f>IFERROR(VLOOKUP(CONCATENATE(AL108,AM108),'[9]Listas Nuevas'!$AC$6:$AD$7,2,0),0)</f>
        <v>0</v>
      </c>
      <c r="AO108" s="266" t="s">
        <v>374</v>
      </c>
      <c r="AP108" s="274">
        <f>IFERROR(VLOOKUP(CONCATENATE(AL108,AO108),'[9]Listas Nuevas'!$AE$6:AI851,2,0),0)</f>
        <v>0</v>
      </c>
      <c r="AQ108" s="273" t="s">
        <v>404</v>
      </c>
      <c r="AR108" s="273" t="s">
        <v>429</v>
      </c>
      <c r="AS108" s="274" t="e">
        <f>INDEX('[8]MATRIZ DE CALIFICACIÓN'!$D$4:$H$8,MID($AQ108,1,1),MID($AR108,1,1))</f>
        <v>#REF!</v>
      </c>
      <c r="AT108" s="276" t="s">
        <v>385</v>
      </c>
      <c r="AU108" s="266" t="s">
        <v>864</v>
      </c>
      <c r="AV108" s="266" t="s">
        <v>865</v>
      </c>
      <c r="AW108" s="266" t="s">
        <v>859</v>
      </c>
      <c r="AX108" s="192" t="s">
        <v>967</v>
      </c>
      <c r="AY108" s="192" t="s">
        <v>968</v>
      </c>
      <c r="AZ108" s="266" t="s">
        <v>865</v>
      </c>
    </row>
    <row r="109" spans="1:52" ht="252" x14ac:dyDescent="0.2">
      <c r="A109" s="305" t="s">
        <v>103</v>
      </c>
      <c r="B109" s="302" t="s">
        <v>142</v>
      </c>
      <c r="C109" s="307" t="s">
        <v>94</v>
      </c>
      <c r="D109" s="276" t="s">
        <v>88</v>
      </c>
      <c r="E109" s="307" t="s">
        <v>95</v>
      </c>
      <c r="F109" s="307" t="s">
        <v>90</v>
      </c>
      <c r="G109" s="302" t="s">
        <v>919</v>
      </c>
      <c r="H109" s="326" t="s">
        <v>920</v>
      </c>
      <c r="I109" s="319" t="s">
        <v>578</v>
      </c>
      <c r="J109" s="319" t="s">
        <v>580</v>
      </c>
      <c r="K109" s="319" t="s">
        <v>911</v>
      </c>
      <c r="L109" s="317" t="s">
        <v>403</v>
      </c>
      <c r="M109" s="275">
        <v>1</v>
      </c>
      <c r="N109" s="273" t="s">
        <v>433</v>
      </c>
      <c r="O109" s="274" t="e">
        <f>INDEX('[9]MATRIZ DE CALIFICACIÓN'!$D$4:$H$8,MID($M109,1,1),MID($N109,1,1))</f>
        <v>#REF!</v>
      </c>
      <c r="P109" s="275" t="s">
        <v>351</v>
      </c>
      <c r="Q109" s="275" t="s">
        <v>352</v>
      </c>
      <c r="R109" s="272" t="s">
        <v>912</v>
      </c>
      <c r="S109" s="272" t="s">
        <v>913</v>
      </c>
      <c r="T109" s="272" t="s">
        <v>631</v>
      </c>
      <c r="U109" s="272" t="s">
        <v>860</v>
      </c>
      <c r="V109" s="266" t="s">
        <v>908</v>
      </c>
      <c r="W109" s="266" t="s">
        <v>862</v>
      </c>
      <c r="X109" s="266" t="s">
        <v>914</v>
      </c>
      <c r="Y109" s="276" t="s">
        <v>521</v>
      </c>
      <c r="Z109" s="276" t="s">
        <v>523</v>
      </c>
      <c r="AA109" s="276" t="s">
        <v>525</v>
      </c>
      <c r="AB109" s="276" t="s">
        <v>527</v>
      </c>
      <c r="AC109" s="276" t="s">
        <v>530</v>
      </c>
      <c r="AD109" s="276" t="s">
        <v>532</v>
      </c>
      <c r="AE109" s="276" t="s">
        <v>534</v>
      </c>
      <c r="AF109" s="274">
        <v>100</v>
      </c>
      <c r="AG109" s="274" t="str">
        <f t="shared" si="8"/>
        <v>FUERTE</v>
      </c>
      <c r="AH109" s="276" t="s">
        <v>373</v>
      </c>
      <c r="AI109" s="274" t="s">
        <v>373</v>
      </c>
      <c r="AJ109" s="274"/>
      <c r="AK109" s="279" t="s">
        <v>384</v>
      </c>
      <c r="AL109" s="278" t="s">
        <v>373</v>
      </c>
      <c r="AM109" s="266" t="s">
        <v>374</v>
      </c>
      <c r="AN109" s="274">
        <f>IFERROR(VLOOKUP(CONCATENATE(AL109,AM109),'[9]Listas Nuevas'!$AC$6:$AD$7,2,0),0)</f>
        <v>0</v>
      </c>
      <c r="AO109" s="266" t="s">
        <v>374</v>
      </c>
      <c r="AP109" s="274">
        <f>IFERROR(VLOOKUP(CONCATENATE(AL109,AO109),'[9]Listas Nuevas'!$AE$6:AI852,2,0),0)</f>
        <v>0</v>
      </c>
      <c r="AQ109" s="273" t="s">
        <v>404</v>
      </c>
      <c r="AR109" s="273" t="s">
        <v>429</v>
      </c>
      <c r="AS109" s="274" t="e">
        <f>INDEX('[8]MATRIZ DE CALIFICACIÓN'!$D$4:$H$8,MID($AQ109,1,1),MID($AR109,1,1))</f>
        <v>#REF!</v>
      </c>
      <c r="AT109" s="276" t="s">
        <v>385</v>
      </c>
      <c r="AU109" s="266" t="s">
        <v>872</v>
      </c>
      <c r="AV109" s="266" t="s">
        <v>873</v>
      </c>
      <c r="AW109" s="348" t="s">
        <v>994</v>
      </c>
      <c r="AX109" s="192" t="s">
        <v>967</v>
      </c>
      <c r="AY109" s="192" t="s">
        <v>968</v>
      </c>
      <c r="AZ109" s="266" t="s">
        <v>873</v>
      </c>
    </row>
    <row r="110" spans="1:52" ht="142.5" thickBot="1" x14ac:dyDescent="0.25">
      <c r="A110" s="305" t="s">
        <v>103</v>
      </c>
      <c r="B110" s="345" t="s">
        <v>619</v>
      </c>
      <c r="C110" s="308" t="s">
        <v>100</v>
      </c>
      <c r="D110" s="276" t="s">
        <v>88</v>
      </c>
      <c r="E110" s="308" t="s">
        <v>96</v>
      </c>
      <c r="F110" s="307" t="s">
        <v>90</v>
      </c>
      <c r="G110" s="302" t="s">
        <v>919</v>
      </c>
      <c r="H110" s="329" t="s">
        <v>920</v>
      </c>
      <c r="I110" s="326" t="s">
        <v>577</v>
      </c>
      <c r="J110" s="326" t="s">
        <v>581</v>
      </c>
      <c r="K110" s="319" t="s">
        <v>915</v>
      </c>
      <c r="L110" s="273" t="s">
        <v>349</v>
      </c>
      <c r="M110" s="275">
        <v>1</v>
      </c>
      <c r="N110" s="273" t="s">
        <v>433</v>
      </c>
      <c r="O110" s="274" t="e">
        <f>INDEX('[9]MATRIZ DE CALIFICACIÓN'!$D$4:$H$8,MID($M110,1,1),MID($N110,1,1))</f>
        <v>#REF!</v>
      </c>
      <c r="P110" s="275" t="s">
        <v>351</v>
      </c>
      <c r="Q110" s="275" t="s">
        <v>352</v>
      </c>
      <c r="R110" s="266" t="s">
        <v>916</v>
      </c>
      <c r="S110" s="272" t="s">
        <v>859</v>
      </c>
      <c r="T110" s="266" t="s">
        <v>869</v>
      </c>
      <c r="U110" s="266" t="s">
        <v>917</v>
      </c>
      <c r="V110" s="266" t="s">
        <v>756</v>
      </c>
      <c r="W110" s="266" t="s">
        <v>918</v>
      </c>
      <c r="X110" s="266" t="s">
        <v>863</v>
      </c>
      <c r="Y110" s="276" t="s">
        <v>521</v>
      </c>
      <c r="Z110" s="276" t="s">
        <v>523</v>
      </c>
      <c r="AA110" s="276" t="s">
        <v>525</v>
      </c>
      <c r="AB110" s="276" t="s">
        <v>527</v>
      </c>
      <c r="AC110" s="276" t="s">
        <v>530</v>
      </c>
      <c r="AD110" s="276" t="s">
        <v>532</v>
      </c>
      <c r="AE110" s="276" t="s">
        <v>534</v>
      </c>
      <c r="AF110" s="274">
        <v>100</v>
      </c>
      <c r="AG110" s="274" t="str">
        <f t="shared" si="8"/>
        <v>FUERTE</v>
      </c>
      <c r="AH110" s="276" t="s">
        <v>92</v>
      </c>
      <c r="AI110" s="274" t="s">
        <v>373</v>
      </c>
      <c r="AJ110" s="274">
        <v>50</v>
      </c>
      <c r="AK110" s="279" t="s">
        <v>384</v>
      </c>
      <c r="AL110" s="278" t="s">
        <v>373</v>
      </c>
      <c r="AM110" s="266" t="s">
        <v>374</v>
      </c>
      <c r="AN110" s="274">
        <f>IFERROR(VLOOKUP(CONCATENATE(AL110,AM110),'[9]Listas Nuevas'!$AC$6:$AD$7,2,0),0)</f>
        <v>0</v>
      </c>
      <c r="AO110" s="266" t="s">
        <v>374</v>
      </c>
      <c r="AP110" s="274">
        <f>IFERROR(VLOOKUP(CONCATENATE(AL110,AO110),'[9]Listas Nuevas'!$AE$6:AI853,2,0),0)</f>
        <v>0</v>
      </c>
      <c r="AQ110" s="115" t="s">
        <v>383</v>
      </c>
      <c r="AR110" s="273" t="s">
        <v>429</v>
      </c>
      <c r="AS110" s="274" t="e">
        <f>INDEX('[8]MATRIZ DE CALIFICACIÓN'!$D$4:$H$8,MID($AQ110,1,1),MID($AR110,1,1))</f>
        <v>#REF!</v>
      </c>
      <c r="AT110" s="276" t="s">
        <v>385</v>
      </c>
      <c r="AU110" s="266" t="s">
        <v>880</v>
      </c>
      <c r="AV110" s="266" t="s">
        <v>881</v>
      </c>
      <c r="AW110" s="266" t="s">
        <v>979</v>
      </c>
      <c r="AX110" s="192" t="s">
        <v>967</v>
      </c>
      <c r="AY110" s="192" t="s">
        <v>968</v>
      </c>
      <c r="AZ110" s="266" t="s">
        <v>881</v>
      </c>
    </row>
    <row r="111" spans="1:52" ht="252" x14ac:dyDescent="0.2">
      <c r="A111" s="305" t="s">
        <v>103</v>
      </c>
      <c r="B111" s="343" t="s">
        <v>129</v>
      </c>
      <c r="C111" s="306" t="s">
        <v>618</v>
      </c>
      <c r="D111" s="276" t="s">
        <v>88</v>
      </c>
      <c r="E111" s="307" t="s">
        <v>89</v>
      </c>
      <c r="F111" s="307" t="s">
        <v>90</v>
      </c>
      <c r="G111" s="302" t="s">
        <v>921</v>
      </c>
      <c r="H111" s="329" t="s">
        <v>922</v>
      </c>
      <c r="I111" s="326" t="s">
        <v>586</v>
      </c>
      <c r="J111" s="326" t="s">
        <v>587</v>
      </c>
      <c r="K111" s="326" t="s">
        <v>909</v>
      </c>
      <c r="L111" s="317" t="s">
        <v>403</v>
      </c>
      <c r="M111" s="307">
        <v>1</v>
      </c>
      <c r="N111" s="273" t="s">
        <v>433</v>
      </c>
      <c r="O111" s="281" t="e">
        <f>INDEX('[9]MATRIZ DE CALIFICACIÓN'!$D$4:$H$8,MID($M111,1,1),MID($N111,1,1))</f>
        <v>#REF!</v>
      </c>
      <c r="P111" s="307" t="s">
        <v>351</v>
      </c>
      <c r="Q111" s="307" t="s">
        <v>352</v>
      </c>
      <c r="R111" s="307" t="s">
        <v>910</v>
      </c>
      <c r="S111" s="307" t="s">
        <v>859</v>
      </c>
      <c r="T111" s="307" t="s">
        <v>631</v>
      </c>
      <c r="U111" s="307" t="s">
        <v>860</v>
      </c>
      <c r="V111" s="308" t="s">
        <v>861</v>
      </c>
      <c r="W111" s="308" t="s">
        <v>862</v>
      </c>
      <c r="X111" s="308" t="s">
        <v>863</v>
      </c>
      <c r="Y111" s="273" t="s">
        <v>521</v>
      </c>
      <c r="Z111" s="273" t="s">
        <v>523</v>
      </c>
      <c r="AA111" s="273" t="s">
        <v>525</v>
      </c>
      <c r="AB111" s="273" t="s">
        <v>527</v>
      </c>
      <c r="AC111" s="273" t="s">
        <v>530</v>
      </c>
      <c r="AD111" s="273" t="s">
        <v>532</v>
      </c>
      <c r="AE111" s="273" t="s">
        <v>534</v>
      </c>
      <c r="AF111" s="274">
        <v>100</v>
      </c>
      <c r="AG111" s="274" t="str">
        <f t="shared" si="8"/>
        <v>FUERTE</v>
      </c>
      <c r="AH111" s="273" t="s">
        <v>98</v>
      </c>
      <c r="AI111" s="274" t="s">
        <v>98</v>
      </c>
      <c r="AJ111" s="274">
        <v>0</v>
      </c>
      <c r="AK111" s="279" t="s">
        <v>384</v>
      </c>
      <c r="AL111" s="278" t="s">
        <v>98</v>
      </c>
      <c r="AM111" s="308" t="s">
        <v>374</v>
      </c>
      <c r="AN111" s="274">
        <f>IFERROR(VLOOKUP(CONCATENATE(AL111,AM111),'[9]Listas Nuevas'!$AC$6:$AD$7,2,0),0)</f>
        <v>0</v>
      </c>
      <c r="AO111" s="308" t="s">
        <v>374</v>
      </c>
      <c r="AP111" s="274">
        <f>IFERROR(VLOOKUP(CONCATENATE(AL111,AO111),'[9]Listas Nuevas'!$AE$6:AI854,2,0),0)</f>
        <v>0</v>
      </c>
      <c r="AQ111" s="273" t="s">
        <v>404</v>
      </c>
      <c r="AR111" s="273" t="s">
        <v>429</v>
      </c>
      <c r="AS111" s="274" t="e">
        <f>INDEX('[8]MATRIZ DE CALIFICACIÓN'!$D$4:$H$8,MID($AQ111,1,1),MID($AR111,1,1))</f>
        <v>#REF!</v>
      </c>
      <c r="AT111" s="276" t="s">
        <v>385</v>
      </c>
      <c r="AU111" s="266" t="s">
        <v>864</v>
      </c>
      <c r="AV111" s="266" t="s">
        <v>865</v>
      </c>
      <c r="AW111" s="266" t="s">
        <v>859</v>
      </c>
      <c r="AX111" s="192" t="s">
        <v>967</v>
      </c>
      <c r="AY111" s="192" t="s">
        <v>968</v>
      </c>
      <c r="AZ111" s="266" t="s">
        <v>865</v>
      </c>
    </row>
    <row r="112" spans="1:52" ht="252.75" thickBot="1" x14ac:dyDescent="0.25">
      <c r="A112" s="305" t="s">
        <v>103</v>
      </c>
      <c r="B112" s="302" t="s">
        <v>142</v>
      </c>
      <c r="C112" s="307" t="s">
        <v>94</v>
      </c>
      <c r="D112" s="276" t="s">
        <v>88</v>
      </c>
      <c r="E112" s="307" t="s">
        <v>95</v>
      </c>
      <c r="F112" s="307" t="s">
        <v>90</v>
      </c>
      <c r="G112" s="302" t="s">
        <v>921</v>
      </c>
      <c r="H112" s="329" t="s">
        <v>922</v>
      </c>
      <c r="I112" s="319" t="s">
        <v>578</v>
      </c>
      <c r="J112" s="319" t="s">
        <v>580</v>
      </c>
      <c r="K112" s="319" t="s">
        <v>911</v>
      </c>
      <c r="L112" s="317" t="s">
        <v>403</v>
      </c>
      <c r="M112" s="307">
        <v>1</v>
      </c>
      <c r="N112" s="273" t="s">
        <v>433</v>
      </c>
      <c r="O112" s="281" t="e">
        <f>INDEX('[9]MATRIZ DE CALIFICACIÓN'!$D$4:$H$8,MID($M112,1,1),MID($N112,1,1))</f>
        <v>#REF!</v>
      </c>
      <c r="P112" s="307" t="s">
        <v>351</v>
      </c>
      <c r="Q112" s="307" t="s">
        <v>352</v>
      </c>
      <c r="R112" s="307" t="s">
        <v>912</v>
      </c>
      <c r="S112" s="307" t="s">
        <v>913</v>
      </c>
      <c r="T112" s="307" t="s">
        <v>631</v>
      </c>
      <c r="U112" s="307" t="s">
        <v>860</v>
      </c>
      <c r="V112" s="308" t="s">
        <v>908</v>
      </c>
      <c r="W112" s="308" t="s">
        <v>862</v>
      </c>
      <c r="X112" s="308" t="s">
        <v>914</v>
      </c>
      <c r="Y112" s="273" t="s">
        <v>521</v>
      </c>
      <c r="Z112" s="273" t="s">
        <v>523</v>
      </c>
      <c r="AA112" s="273" t="s">
        <v>525</v>
      </c>
      <c r="AB112" s="273" t="s">
        <v>527</v>
      </c>
      <c r="AC112" s="273" t="s">
        <v>530</v>
      </c>
      <c r="AD112" s="273" t="s">
        <v>532</v>
      </c>
      <c r="AE112" s="273" t="s">
        <v>534</v>
      </c>
      <c r="AF112" s="274">
        <v>100</v>
      </c>
      <c r="AG112" s="274" t="str">
        <f t="shared" si="8"/>
        <v>FUERTE</v>
      </c>
      <c r="AH112" s="273" t="s">
        <v>373</v>
      </c>
      <c r="AI112" s="274" t="s">
        <v>373</v>
      </c>
      <c r="AJ112" s="274">
        <v>50</v>
      </c>
      <c r="AK112" s="279" t="s">
        <v>384</v>
      </c>
      <c r="AL112" s="278" t="s">
        <v>373</v>
      </c>
      <c r="AM112" s="308" t="s">
        <v>374</v>
      </c>
      <c r="AN112" s="274">
        <f>IFERROR(VLOOKUP(CONCATENATE(AL112,AM112),'[9]Listas Nuevas'!$AC$6:$AD$7,2,0),0)</f>
        <v>0</v>
      </c>
      <c r="AO112" s="308" t="s">
        <v>374</v>
      </c>
      <c r="AP112" s="274">
        <f>IFERROR(VLOOKUP(CONCATENATE(AL112,AO112),'[9]Listas Nuevas'!$AE$6:AI855,2,0),0)</f>
        <v>0</v>
      </c>
      <c r="AQ112" s="115" t="s">
        <v>383</v>
      </c>
      <c r="AR112" s="273" t="s">
        <v>429</v>
      </c>
      <c r="AS112" s="274" t="e">
        <f>INDEX('[8]MATRIZ DE CALIFICACIÓN'!$D$4:$H$8,MID($AQ112,1,1),MID($AR112,1,1))</f>
        <v>#REF!</v>
      </c>
      <c r="AT112" s="276" t="s">
        <v>385</v>
      </c>
      <c r="AU112" s="266" t="s">
        <v>872</v>
      </c>
      <c r="AV112" s="266" t="s">
        <v>873</v>
      </c>
      <c r="AW112" s="348" t="s">
        <v>994</v>
      </c>
      <c r="AX112" s="192" t="s">
        <v>967</v>
      </c>
      <c r="AY112" s="192" t="s">
        <v>968</v>
      </c>
      <c r="AZ112" s="266" t="s">
        <v>873</v>
      </c>
    </row>
    <row r="113" spans="1:52" ht="252" x14ac:dyDescent="0.2">
      <c r="A113" s="305" t="s">
        <v>103</v>
      </c>
      <c r="B113" s="343" t="s">
        <v>129</v>
      </c>
      <c r="C113" s="306" t="s">
        <v>618</v>
      </c>
      <c r="D113" s="276" t="s">
        <v>88</v>
      </c>
      <c r="E113" s="307" t="s">
        <v>89</v>
      </c>
      <c r="F113" s="307" t="s">
        <v>90</v>
      </c>
      <c r="G113" s="302" t="s">
        <v>923</v>
      </c>
      <c r="H113" s="329" t="s">
        <v>924</v>
      </c>
      <c r="I113" s="326" t="s">
        <v>586</v>
      </c>
      <c r="J113" s="326" t="s">
        <v>587</v>
      </c>
      <c r="K113" s="326" t="s">
        <v>857</v>
      </c>
      <c r="L113" s="317" t="s">
        <v>403</v>
      </c>
      <c r="M113" s="114" t="e">
        <f>VLOOKUP($L113,'[7]Listas Nuevas'!$L$2:$N$6,2,0)</f>
        <v>#N/A</v>
      </c>
      <c r="N113" s="273" t="s">
        <v>433</v>
      </c>
      <c r="O113" s="274" t="e">
        <f>INDEX('[8]MATRIZ DE CALIFICACIÓN'!$D$4:$H$8,MID($M113,1,1),MID($N113,1,1))</f>
        <v>#N/A</v>
      </c>
      <c r="P113" s="275" t="s">
        <v>351</v>
      </c>
      <c r="Q113" s="275" t="s">
        <v>352</v>
      </c>
      <c r="R113" s="272" t="s">
        <v>858</v>
      </c>
      <c r="S113" s="272" t="s">
        <v>859</v>
      </c>
      <c r="T113" s="272" t="s">
        <v>631</v>
      </c>
      <c r="U113" s="272" t="s">
        <v>860</v>
      </c>
      <c r="V113" s="266" t="s">
        <v>861</v>
      </c>
      <c r="W113" s="266" t="s">
        <v>862</v>
      </c>
      <c r="X113" s="266" t="s">
        <v>863</v>
      </c>
      <c r="Y113" s="276" t="s">
        <v>521</v>
      </c>
      <c r="Z113" s="276" t="s">
        <v>523</v>
      </c>
      <c r="AA113" s="276" t="s">
        <v>525</v>
      </c>
      <c r="AB113" s="276" t="s">
        <v>527</v>
      </c>
      <c r="AC113" s="276" t="s">
        <v>530</v>
      </c>
      <c r="AD113" s="276" t="s">
        <v>532</v>
      </c>
      <c r="AE113" s="276" t="s">
        <v>534</v>
      </c>
      <c r="AF113" s="114" t="e">
        <f>SUM(IF($Y113='[7]Evaluación Diseño Control'!$C$2,15)+IF($Z113='[7]Evaluación Diseño Control'!$C$3,15)+IF($AA113='[7]Evaluación Diseño Control'!$C$4,15)+IF($AB113='[7]Evaluación Diseño Control'!$C$5,15,IF($AB113='[7]Evaluación Diseño Control'!$D$5,10))+IF($AC113='[7]Evaluación Diseño Control'!$C$6,15)+IF($AD113='[7]Evaluación Diseño Control'!$C$7,15)+IF($AE113='[7]Evaluación Diseño Control'!$C$8,10,IF($AE113='[7]Evaluación Diseño Control'!$D$8,5)))</f>
        <v>#REF!</v>
      </c>
      <c r="AG113" s="274" t="e">
        <f t="shared" si="8"/>
        <v>#REF!</v>
      </c>
      <c r="AH113" s="277" t="s">
        <v>373</v>
      </c>
      <c r="AI113" s="114" t="e">
        <f>VLOOKUP(CONCATENATE($AG113,$AH113),'[7]Listas Nuevas'!$X$3:$Z$11,2,0)</f>
        <v>#REF!</v>
      </c>
      <c r="AJ113" s="114" t="e">
        <f t="shared" ref="AJ113:AJ115" si="9">IF($AI113="FUERTE",100,IF($AI113="MODERADO",50,0))</f>
        <v>#REF!</v>
      </c>
      <c r="AK113" s="126" t="e">
        <f>VLOOKUP(CONCATENATE($AG113,$AH113),'[7]Listas Nuevas'!$X$3:$Z$11,3,0)</f>
        <v>#REF!</v>
      </c>
      <c r="AL113" s="278" t="s">
        <v>373</v>
      </c>
      <c r="AM113" s="266" t="s">
        <v>374</v>
      </c>
      <c r="AN113" s="274">
        <f>IFERROR(VLOOKUP(CONCATENATE(AL113,AM113),'[8]Listas Nuevas'!$AC$6:$AD$7,2,0),0)</f>
        <v>0</v>
      </c>
      <c r="AO113" s="266" t="s">
        <v>374</v>
      </c>
      <c r="AP113" s="274">
        <f>IFERROR(VLOOKUP(CONCATENATE(AL113,AO113),'[8]Listas Nuevas'!$AE$6:AI168,2,0),0)</f>
        <v>0</v>
      </c>
      <c r="AQ113" s="115" t="s">
        <v>404</v>
      </c>
      <c r="AR113" s="273" t="s">
        <v>429</v>
      </c>
      <c r="AS113" s="274" t="e">
        <f>INDEX('[8]MATRIZ DE CALIFICACIÓN'!$D$4:$H$8,MID($AQ113,1,1),MID($AR113,1,1))</f>
        <v>#REF!</v>
      </c>
      <c r="AT113" s="276" t="s">
        <v>385</v>
      </c>
      <c r="AU113" s="266" t="s">
        <v>864</v>
      </c>
      <c r="AV113" s="266" t="s">
        <v>865</v>
      </c>
      <c r="AW113" s="266" t="s">
        <v>859</v>
      </c>
      <c r="AX113" s="192" t="s">
        <v>967</v>
      </c>
      <c r="AY113" s="192" t="s">
        <v>968</v>
      </c>
      <c r="AZ113" s="266" t="s">
        <v>865</v>
      </c>
    </row>
    <row r="114" spans="1:52" ht="252" x14ac:dyDescent="0.2">
      <c r="A114" s="305" t="s">
        <v>103</v>
      </c>
      <c r="B114" s="302" t="s">
        <v>142</v>
      </c>
      <c r="C114" s="307" t="s">
        <v>94</v>
      </c>
      <c r="D114" s="276" t="s">
        <v>88</v>
      </c>
      <c r="E114" s="307" t="s">
        <v>95</v>
      </c>
      <c r="F114" s="307" t="s">
        <v>90</v>
      </c>
      <c r="G114" s="302" t="s">
        <v>923</v>
      </c>
      <c r="H114" s="329" t="s">
        <v>924</v>
      </c>
      <c r="I114" s="324" t="s">
        <v>120</v>
      </c>
      <c r="J114" s="324" t="s">
        <v>119</v>
      </c>
      <c r="K114" s="319" t="s">
        <v>866</v>
      </c>
      <c r="L114" s="115" t="s">
        <v>392</v>
      </c>
      <c r="M114" s="114" t="e">
        <f>VLOOKUP($L114,'[7]Listas Nuevas'!$L$2:$N$6,2,0)</f>
        <v>#N/A</v>
      </c>
      <c r="N114" s="273" t="s">
        <v>433</v>
      </c>
      <c r="O114" s="274" t="e">
        <f>INDEX('[8]MATRIZ DE CALIFICACIÓN'!$D$4:$H$8,MID($M114,1,1),MID($N114,1,1))</f>
        <v>#N/A</v>
      </c>
      <c r="P114" s="275" t="s">
        <v>351</v>
      </c>
      <c r="Q114" s="275" t="s">
        <v>352</v>
      </c>
      <c r="R114" s="272" t="s">
        <v>867</v>
      </c>
      <c r="S114" s="272" t="s">
        <v>868</v>
      </c>
      <c r="T114" s="272" t="s">
        <v>869</v>
      </c>
      <c r="U114" s="272" t="s">
        <v>870</v>
      </c>
      <c r="V114" s="266" t="s">
        <v>756</v>
      </c>
      <c r="W114" s="266" t="s">
        <v>871</v>
      </c>
      <c r="X114" s="266" t="s">
        <v>863</v>
      </c>
      <c r="Y114" s="276" t="s">
        <v>521</v>
      </c>
      <c r="Z114" s="276" t="s">
        <v>523</v>
      </c>
      <c r="AA114" s="276" t="s">
        <v>525</v>
      </c>
      <c r="AB114" s="276" t="s">
        <v>527</v>
      </c>
      <c r="AC114" s="276" t="s">
        <v>530</v>
      </c>
      <c r="AD114" s="265" t="s">
        <v>532</v>
      </c>
      <c r="AE114" s="265" t="s">
        <v>535</v>
      </c>
      <c r="AF114" s="114" t="e">
        <f>SUM(IF($Y114='[7]Evaluación Diseño Control'!$C$2,15)+IF($Z114='[7]Evaluación Diseño Control'!$C$3,15)+IF($AA114='[7]Evaluación Diseño Control'!$C$4,15)+IF($AB114='[7]Evaluación Diseño Control'!$C$5,15,IF($AB114='[7]Evaluación Diseño Control'!$D$5,10))+IF($AC114='[7]Evaluación Diseño Control'!$C$6,15)+IF($AD114='[7]Evaluación Diseño Control'!$C$7,15)+IF($AE114='[7]Evaluación Diseño Control'!$C$8,10,IF($AE114='[7]Evaluación Diseño Control'!$D$8,5)))</f>
        <v>#REF!</v>
      </c>
      <c r="AG114" s="274" t="e">
        <f t="shared" si="8"/>
        <v>#REF!</v>
      </c>
      <c r="AH114" s="277" t="s">
        <v>373</v>
      </c>
      <c r="AI114" s="114" t="e">
        <f>VLOOKUP(CONCATENATE($AG114,$AH114),'[7]Listas Nuevas'!$X$3:$Z$11,2,0)</f>
        <v>#REF!</v>
      </c>
      <c r="AJ114" s="114" t="e">
        <f t="shared" si="9"/>
        <v>#REF!</v>
      </c>
      <c r="AK114" s="126" t="e">
        <f>VLOOKUP(CONCATENATE($AG114,$AH114),'[7]Listas Nuevas'!$X$3:$Z$11,3,0)</f>
        <v>#REF!</v>
      </c>
      <c r="AL114" s="278" t="s">
        <v>373</v>
      </c>
      <c r="AM114" s="266" t="s">
        <v>374</v>
      </c>
      <c r="AN114" s="274">
        <f>IFERROR(VLOOKUP(CONCATENATE(AL114,AM114),'[8]Listas Nuevas'!$AC$6:$AD$7,2,0),0)</f>
        <v>0</v>
      </c>
      <c r="AO114" s="266" t="s">
        <v>374</v>
      </c>
      <c r="AP114" s="274">
        <f>IFERROR(VLOOKUP(CONCATENATE(AL114,AO114),'[8]Listas Nuevas'!$AE$6:AI169,2,0),0)</f>
        <v>0</v>
      </c>
      <c r="AQ114" s="115" t="s">
        <v>383</v>
      </c>
      <c r="AR114" s="273" t="s">
        <v>429</v>
      </c>
      <c r="AS114" s="274" t="e">
        <f>INDEX('[8]MATRIZ DE CALIFICACIÓN'!$D$4:$H$8,MID($AQ114,1,1),MID($AR114,1,1))</f>
        <v>#REF!</v>
      </c>
      <c r="AT114" s="276" t="s">
        <v>385</v>
      </c>
      <c r="AU114" s="266" t="s">
        <v>872</v>
      </c>
      <c r="AV114" s="266" t="s">
        <v>873</v>
      </c>
      <c r="AW114" s="348" t="s">
        <v>994</v>
      </c>
      <c r="AX114" s="192" t="s">
        <v>967</v>
      </c>
      <c r="AY114" s="192" t="s">
        <v>968</v>
      </c>
      <c r="AZ114" s="266" t="s">
        <v>873</v>
      </c>
    </row>
    <row r="115" spans="1:52" ht="141.75" x14ac:dyDescent="0.2">
      <c r="A115" s="305" t="s">
        <v>103</v>
      </c>
      <c r="B115" s="345" t="s">
        <v>619</v>
      </c>
      <c r="C115" s="308" t="s">
        <v>100</v>
      </c>
      <c r="D115" s="276" t="s">
        <v>88</v>
      </c>
      <c r="E115" s="308" t="s">
        <v>96</v>
      </c>
      <c r="F115" s="307" t="s">
        <v>90</v>
      </c>
      <c r="G115" s="302" t="s">
        <v>923</v>
      </c>
      <c r="H115" s="329" t="s">
        <v>924</v>
      </c>
      <c r="I115" s="326" t="s">
        <v>577</v>
      </c>
      <c r="J115" s="326" t="s">
        <v>581</v>
      </c>
      <c r="K115" s="319" t="s">
        <v>875</v>
      </c>
      <c r="L115" s="273" t="s">
        <v>403</v>
      </c>
      <c r="M115" s="114" t="e">
        <f>VLOOKUP($L115,'[7]Listas Nuevas'!$L$2:$N$6,2,0)</f>
        <v>#N/A</v>
      </c>
      <c r="N115" s="273" t="s">
        <v>433</v>
      </c>
      <c r="O115" s="274" t="e">
        <f>INDEX('[8]MATRIZ DE CALIFICACIÓN'!$D$4:$H$8,MID($M115,1,1),MID($N115,1,1))</f>
        <v>#N/A</v>
      </c>
      <c r="P115" s="275" t="s">
        <v>351</v>
      </c>
      <c r="Q115" s="275" t="s">
        <v>352</v>
      </c>
      <c r="R115" s="266" t="s">
        <v>876</v>
      </c>
      <c r="S115" s="272" t="s">
        <v>859</v>
      </c>
      <c r="T115" s="266" t="s">
        <v>869</v>
      </c>
      <c r="U115" s="266" t="s">
        <v>877</v>
      </c>
      <c r="V115" s="266" t="s">
        <v>756</v>
      </c>
      <c r="W115" s="266" t="s">
        <v>878</v>
      </c>
      <c r="X115" s="266" t="s">
        <v>879</v>
      </c>
      <c r="Y115" s="276" t="s">
        <v>521</v>
      </c>
      <c r="Z115" s="276" t="s">
        <v>523</v>
      </c>
      <c r="AA115" s="276" t="s">
        <v>525</v>
      </c>
      <c r="AB115" s="276" t="s">
        <v>527</v>
      </c>
      <c r="AC115" s="276" t="s">
        <v>530</v>
      </c>
      <c r="AD115" s="276" t="s">
        <v>532</v>
      </c>
      <c r="AE115" s="265" t="s">
        <v>535</v>
      </c>
      <c r="AF115" s="114" t="e">
        <f>SUM(IF($Y115='[7]Evaluación Diseño Control'!$C$2,15)+IF($Z115='[7]Evaluación Diseño Control'!$C$3,15)+IF($AA115='[7]Evaluación Diseño Control'!$C$4,15)+IF($AB115='[7]Evaluación Diseño Control'!$C$5,15,IF($AB115='[7]Evaluación Diseño Control'!$D$5,10))+IF($AC115='[7]Evaluación Diseño Control'!$C$6,15)+IF($AD115='[7]Evaluación Diseño Control'!$C$7,15)+IF($AE115='[7]Evaluación Diseño Control'!$C$8,10,IF($AE115='[7]Evaluación Diseño Control'!$D$8,5)))</f>
        <v>#REF!</v>
      </c>
      <c r="AG115" s="274" t="e">
        <f t="shared" si="8"/>
        <v>#REF!</v>
      </c>
      <c r="AH115" s="277" t="s">
        <v>92</v>
      </c>
      <c r="AI115" s="114" t="e">
        <f>VLOOKUP(CONCATENATE($AG115,$AH115),'[7]Listas Nuevas'!$X$3:$Z$11,2,0)</f>
        <v>#REF!</v>
      </c>
      <c r="AJ115" s="114" t="e">
        <f t="shared" si="9"/>
        <v>#REF!</v>
      </c>
      <c r="AK115" s="126" t="e">
        <f>VLOOKUP(CONCATENATE($AG115,$AH115),'[7]Listas Nuevas'!$X$3:$Z$11,3,0)</f>
        <v>#REF!</v>
      </c>
      <c r="AL115" s="278" t="s">
        <v>373</v>
      </c>
      <c r="AM115" s="266" t="s">
        <v>374</v>
      </c>
      <c r="AN115" s="274">
        <f>IFERROR(VLOOKUP(CONCATENATE(AL115,AM115),'[8]Listas Nuevas'!$AC$6:$AD$7,2,0),0)</f>
        <v>0</v>
      </c>
      <c r="AO115" s="266" t="s">
        <v>374</v>
      </c>
      <c r="AP115" s="274">
        <f>IFERROR(VLOOKUP(CONCATENATE(AL115,AO115),'[8]Listas Nuevas'!$AE$6:AI170,2,0),0)</f>
        <v>0</v>
      </c>
      <c r="AQ115" s="115" t="s">
        <v>383</v>
      </c>
      <c r="AR115" s="273" t="s">
        <v>429</v>
      </c>
      <c r="AS115" s="274" t="e">
        <f>INDEX('[8]MATRIZ DE CALIFICACIÓN'!$D$4:$H$8,MID($AQ115,1,1),MID($AR115,1,1))</f>
        <v>#REF!</v>
      </c>
      <c r="AT115" s="276" t="s">
        <v>385</v>
      </c>
      <c r="AU115" s="266" t="s">
        <v>880</v>
      </c>
      <c r="AV115" s="266" t="s">
        <v>881</v>
      </c>
      <c r="AW115" s="266" t="s">
        <v>979</v>
      </c>
      <c r="AX115" s="192" t="s">
        <v>967</v>
      </c>
      <c r="AY115" s="192" t="s">
        <v>968</v>
      </c>
      <c r="AZ115" s="266" t="s">
        <v>881</v>
      </c>
    </row>
    <row r="116" spans="1:52" ht="240" x14ac:dyDescent="0.2">
      <c r="A116" s="293" t="s">
        <v>925</v>
      </c>
      <c r="B116" s="303" t="s">
        <v>142</v>
      </c>
      <c r="C116" s="298" t="s">
        <v>94</v>
      </c>
      <c r="D116" s="113" t="s">
        <v>88</v>
      </c>
      <c r="E116" s="313" t="s">
        <v>95</v>
      </c>
      <c r="F116" s="311" t="s">
        <v>416</v>
      </c>
      <c r="G116" s="344" t="s">
        <v>926</v>
      </c>
      <c r="H116" s="332" t="s">
        <v>927</v>
      </c>
      <c r="I116" s="324" t="s">
        <v>578</v>
      </c>
      <c r="J116" s="324" t="s">
        <v>580</v>
      </c>
      <c r="K116" s="322" t="s">
        <v>928</v>
      </c>
      <c r="L116" s="115" t="s">
        <v>403</v>
      </c>
      <c r="M116" s="114" t="e">
        <f>VLOOKUP($L116,'[10]Listas Nuevas'!$L$2:$N$6,2,0)</f>
        <v>#N/A</v>
      </c>
      <c r="N116" s="115" t="s">
        <v>433</v>
      </c>
      <c r="O116" s="114" t="e">
        <f>INDEX('[10]MATRIZ DE CALIFICACIÓN'!$D$4:$H$8,MID($M116,1,1),MID($N116,1,1))</f>
        <v>#N/A</v>
      </c>
      <c r="P116" s="113" t="s">
        <v>351</v>
      </c>
      <c r="Q116" s="113" t="s">
        <v>352</v>
      </c>
      <c r="R116" s="252" t="s">
        <v>929</v>
      </c>
      <c r="S116" s="252" t="s">
        <v>930</v>
      </c>
      <c r="T116" s="252" t="s">
        <v>689</v>
      </c>
      <c r="U116" s="252" t="s">
        <v>931</v>
      </c>
      <c r="V116" s="252" t="s">
        <v>756</v>
      </c>
      <c r="W116" s="252" t="s">
        <v>932</v>
      </c>
      <c r="X116" s="252" t="s">
        <v>933</v>
      </c>
      <c r="Y116" s="113" t="s">
        <v>521</v>
      </c>
      <c r="Z116" s="113" t="s">
        <v>523</v>
      </c>
      <c r="AA116" s="113" t="s">
        <v>525</v>
      </c>
      <c r="AB116" s="113" t="s">
        <v>527</v>
      </c>
      <c r="AC116" s="113" t="s">
        <v>530</v>
      </c>
      <c r="AD116" s="113" t="s">
        <v>532</v>
      </c>
      <c r="AE116" s="113" t="s">
        <v>534</v>
      </c>
      <c r="AF116" s="114" t="e">
        <f>SUM(IF($Y116='[10]Evaluación Diseño Control'!$C$2,15)+IF($Z116='[10]Evaluación Diseño Control'!$C$3,15)+IF($AA116='[10]Evaluación Diseño Control'!$C$4,15)+IF($AB116='[10]Evaluación Diseño Control'!$C$5,15,IF($AB116='[10]Evaluación Diseño Control'!$D$5,10))+IF($AC116='[10]Evaluación Diseño Control'!$C$6,15)+IF($AD116='[10]Evaluación Diseño Control'!$C$7,15)+IF($AE116='[10]Evaluación Diseño Control'!$C$8,10,IF($AE116='[10]Evaluación Diseño Control'!$D$8,5)))</f>
        <v>#REF!</v>
      </c>
      <c r="AG116" s="114" t="e">
        <f>IF($AF116&gt;95,"FUERTE",IF($AF116&gt;85,"MODERADO","DÉBIL"))</f>
        <v>#REF!</v>
      </c>
      <c r="AH116" s="113" t="s">
        <v>92</v>
      </c>
      <c r="AI116" s="114" t="e">
        <f>VLOOKUP(CONCATENATE($AG116,$AH116),'[10]Listas Nuevas'!$X$3:$Z$11,2,0)</f>
        <v>#REF!</v>
      </c>
      <c r="AJ116" s="114" t="e">
        <f>IF($AI116="FUERTE",100,IF($AI116="MODERADO",50,0))</f>
        <v>#REF!</v>
      </c>
      <c r="AK116" s="126" t="e">
        <f>VLOOKUP(CONCATENATE($AG116,$AH116),'[10]Listas Nuevas'!$X$3:$Z$11,3,0)</f>
        <v>#REF!</v>
      </c>
      <c r="AL116" s="127" t="s">
        <v>92</v>
      </c>
      <c r="AM116" s="252" t="s">
        <v>374</v>
      </c>
      <c r="AN116" s="114">
        <f>IFERROR(VLOOKUP(CONCATENATE(AL116,AM116),'[10]Listas Nuevas'!$AC$6:$AD$7,2,0),0)</f>
        <v>0</v>
      </c>
      <c r="AO116" s="252" t="s">
        <v>374</v>
      </c>
      <c r="AP116" s="114">
        <f>IFERROR(VLOOKUP(CONCATENATE(AL116,AO116),'[10]Listas Nuevas'!$AE$6:AI875,2,0),0)</f>
        <v>0</v>
      </c>
      <c r="AQ116" s="115" t="s">
        <v>404</v>
      </c>
      <c r="AR116" s="115" t="s">
        <v>91</v>
      </c>
      <c r="AS116" s="114" t="e">
        <f>INDEX('[10]MATRIZ DE CALIFICACIÓN'!$D$4:$H$8,MID($AQ116,1,1),MID($AR116,1,1))</f>
        <v>#REF!</v>
      </c>
      <c r="AT116" s="113"/>
      <c r="AU116" s="252"/>
      <c r="AV116" s="252"/>
      <c r="AW116" s="252"/>
      <c r="AX116" s="192"/>
      <c r="AY116" s="192"/>
      <c r="AZ116" s="252"/>
    </row>
  </sheetData>
  <dataConsolidate/>
  <mergeCells count="24">
    <mergeCell ref="F58:F59"/>
    <mergeCell ref="A5:A6"/>
    <mergeCell ref="B5:D6"/>
    <mergeCell ref="E6:J6"/>
    <mergeCell ref="A43:A44"/>
    <mergeCell ref="B43:B44"/>
    <mergeCell ref="C43:C44"/>
    <mergeCell ref="D43:D44"/>
    <mergeCell ref="E43:E44"/>
    <mergeCell ref="F43:F44"/>
    <mergeCell ref="AT5:AZ5"/>
    <mergeCell ref="AM5:AS5"/>
    <mergeCell ref="E5:O5"/>
    <mergeCell ref="AF6:AG6"/>
    <mergeCell ref="AI6:AJ6"/>
    <mergeCell ref="AM6:AN6"/>
    <mergeCell ref="Y5:AL5"/>
    <mergeCell ref="AT6:AZ6"/>
    <mergeCell ref="AO6:AP6"/>
    <mergeCell ref="K6:O6"/>
    <mergeCell ref="P5:X5"/>
    <mergeCell ref="P6:X6"/>
    <mergeCell ref="Y6:Z6"/>
    <mergeCell ref="AQ6:AS6"/>
  </mergeCells>
  <conditionalFormatting sqref="O39 O42 AS42 AT56">
    <cfRule type="containsText" dxfId="1351" priority="6901" operator="containsText" text="BAJA">
      <formula>NOT(ISERROR(SEARCH("BAJA",O39)))</formula>
    </cfRule>
    <cfRule type="containsText" dxfId="1350" priority="6902" operator="containsText" text="EXTREMA">
      <formula>NOT(ISERROR(SEARCH("EXTREMA",O39)))</formula>
    </cfRule>
    <cfRule type="containsText" dxfId="1349" priority="6903" operator="containsText" text="ALTA">
      <formula>NOT(ISERROR(SEARCH("ALTA",O39)))</formula>
    </cfRule>
    <cfRule type="containsText" dxfId="1348" priority="6904" operator="containsText" text="MODERADA">
      <formula>NOT(ISERROR(SEARCH("MODERADA",O39)))</formula>
    </cfRule>
  </conditionalFormatting>
  <conditionalFormatting sqref="E12 F13 I12 F25 I39 E59 F50:F51">
    <cfRule type="expression" dxfId="1347" priority="6864">
      <formula>$D12&lt;&gt;"Riesgo_Seguridad_Digital"</formula>
    </cfRule>
  </conditionalFormatting>
  <conditionalFormatting sqref="AU58:AZ59 AX61:AY115">
    <cfRule type="expression" dxfId="1346" priority="6861">
      <formula>$AK58&lt;&gt;"Si"</formula>
    </cfRule>
  </conditionalFormatting>
  <conditionalFormatting sqref="O11 AS11">
    <cfRule type="containsText" dxfId="1345" priority="6810" operator="containsText" text="BAJA">
      <formula>NOT(ISERROR(SEARCH("BAJA",O11)))</formula>
    </cfRule>
    <cfRule type="containsText" dxfId="1344" priority="6811" operator="containsText" text="EXTREMA">
      <formula>NOT(ISERROR(SEARCH("EXTREMA",O11)))</formula>
    </cfRule>
    <cfRule type="containsText" dxfId="1343" priority="6812" operator="containsText" text="ALTA">
      <formula>NOT(ISERROR(SEARCH("ALTA",O11)))</formula>
    </cfRule>
    <cfRule type="containsText" dxfId="1342" priority="6813" operator="containsText" text="MODERADA">
      <formula>NOT(ISERROR(SEARCH("MODERADA",O11)))</formula>
    </cfRule>
  </conditionalFormatting>
  <conditionalFormatting sqref="E11 I11">
    <cfRule type="expression" dxfId="1341" priority="6809">
      <formula>$D11&lt;&gt;"Riesgo_Seguridad_Digital"</formula>
    </cfRule>
  </conditionalFormatting>
  <conditionalFormatting sqref="O10 AS10">
    <cfRule type="containsText" dxfId="1340" priority="6804" operator="containsText" text="BAJA">
      <formula>NOT(ISERROR(SEARCH("BAJA",O10)))</formula>
    </cfRule>
    <cfRule type="containsText" dxfId="1339" priority="6805" operator="containsText" text="EXTREMA">
      <formula>NOT(ISERROR(SEARCH("EXTREMA",O10)))</formula>
    </cfRule>
    <cfRule type="containsText" dxfId="1338" priority="6806" operator="containsText" text="ALTA">
      <formula>NOT(ISERROR(SEARCH("ALTA",O10)))</formula>
    </cfRule>
    <cfRule type="containsText" dxfId="1337" priority="6807" operator="containsText" text="MODERADA">
      <formula>NOT(ISERROR(SEARCH("MODERADA",O10)))</formula>
    </cfRule>
  </conditionalFormatting>
  <conditionalFormatting sqref="I10">
    <cfRule type="expression" dxfId="1336" priority="6803">
      <formula>$D10&lt;&gt;"Riesgo_Seguridad_Digital"</formula>
    </cfRule>
  </conditionalFormatting>
  <conditionalFormatting sqref="O12">
    <cfRule type="containsText" dxfId="1335" priority="6798" operator="containsText" text="BAJA">
      <formula>NOT(ISERROR(SEARCH("BAJA",O12)))</formula>
    </cfRule>
    <cfRule type="containsText" dxfId="1334" priority="6799" operator="containsText" text="EXTREMA">
      <formula>NOT(ISERROR(SEARCH("EXTREMA",O12)))</formula>
    </cfRule>
    <cfRule type="containsText" dxfId="1333" priority="6800" operator="containsText" text="ALTA">
      <formula>NOT(ISERROR(SEARCH("ALTA",O12)))</formula>
    </cfRule>
    <cfRule type="containsText" dxfId="1332" priority="6801" operator="containsText" text="MODERADA">
      <formula>NOT(ISERROR(SEARCH("MODERADA",O12)))</formula>
    </cfRule>
  </conditionalFormatting>
  <conditionalFormatting sqref="AS12">
    <cfRule type="containsText" dxfId="1331" priority="6794" operator="containsText" text="BAJA">
      <formula>NOT(ISERROR(SEARCH("BAJA",AS12)))</formula>
    </cfRule>
    <cfRule type="containsText" dxfId="1330" priority="6795" operator="containsText" text="EXTREMA">
      <formula>NOT(ISERROR(SEARCH("EXTREMA",AS12)))</formula>
    </cfRule>
    <cfRule type="containsText" dxfId="1329" priority="6796" operator="containsText" text="ALTA">
      <formula>NOT(ISERROR(SEARCH("ALTA",AS12)))</formula>
    </cfRule>
    <cfRule type="containsText" dxfId="1328" priority="6797" operator="containsText" text="MODERADA">
      <formula>NOT(ISERROR(SEARCH("MODERADA",AS12)))</formula>
    </cfRule>
  </conditionalFormatting>
  <conditionalFormatting sqref="E13">
    <cfRule type="expression" dxfId="1327" priority="6754">
      <formula>$D13&lt;&gt;"Riesgo_Seguridad_Digital"</formula>
    </cfRule>
  </conditionalFormatting>
  <conditionalFormatting sqref="E10">
    <cfRule type="expression" dxfId="1326" priority="6753">
      <formula>$D10&lt;&gt;"Riesgo_Seguridad_Digital"</formula>
    </cfRule>
  </conditionalFormatting>
  <conditionalFormatting sqref="F10">
    <cfRule type="expression" dxfId="1325" priority="6752">
      <formula>$D10&lt;&gt;"Riesgo_Seguridad_Digital"</formula>
    </cfRule>
  </conditionalFormatting>
  <conditionalFormatting sqref="H10">
    <cfRule type="expression" dxfId="1324" priority="6748">
      <formula>$D10&lt;&gt;"Riesgo_Seguridad_Digital"</formula>
    </cfRule>
  </conditionalFormatting>
  <conditionalFormatting sqref="O15">
    <cfRule type="containsText" dxfId="1323" priority="6731" operator="containsText" text="BAJA">
      <formula>NOT(ISERROR(SEARCH("BAJA",O15)))</formula>
    </cfRule>
    <cfRule type="containsText" dxfId="1322" priority="6732" operator="containsText" text="EXTREMA">
      <formula>NOT(ISERROR(SEARCH("EXTREMA",O15)))</formula>
    </cfRule>
    <cfRule type="containsText" dxfId="1321" priority="6733" operator="containsText" text="ALTA">
      <formula>NOT(ISERROR(SEARCH("ALTA",O15)))</formula>
    </cfRule>
    <cfRule type="containsText" dxfId="1320" priority="6734" operator="containsText" text="MODERADA">
      <formula>NOT(ISERROR(SEARCH("MODERADA",O15)))</formula>
    </cfRule>
  </conditionalFormatting>
  <conditionalFormatting sqref="F15 I15">
    <cfRule type="expression" dxfId="1319" priority="6730">
      <formula>$D15&lt;&gt;"Riesgo_Seguridad_Digital"</formula>
    </cfRule>
  </conditionalFormatting>
  <conditionalFormatting sqref="E15">
    <cfRule type="expression" dxfId="1318" priority="6727">
      <formula>$D15&lt;&gt;"Riesgo_Seguridad_Digital"</formula>
    </cfRule>
  </conditionalFormatting>
  <conditionalFormatting sqref="O14">
    <cfRule type="containsText" dxfId="1317" priority="6722" operator="containsText" text="BAJA">
      <formula>NOT(ISERROR(SEARCH("BAJA",O14)))</formula>
    </cfRule>
    <cfRule type="containsText" dxfId="1316" priority="6723" operator="containsText" text="EXTREMA">
      <formula>NOT(ISERROR(SEARCH("EXTREMA",O14)))</formula>
    </cfRule>
    <cfRule type="containsText" dxfId="1315" priority="6724" operator="containsText" text="ALTA">
      <formula>NOT(ISERROR(SEARCH("ALTA",O14)))</formula>
    </cfRule>
    <cfRule type="containsText" dxfId="1314" priority="6725" operator="containsText" text="MODERADA">
      <formula>NOT(ISERROR(SEARCH("MODERADA",O14)))</formula>
    </cfRule>
  </conditionalFormatting>
  <conditionalFormatting sqref="F14 I14">
    <cfRule type="expression" dxfId="1313" priority="6721">
      <formula>$D14&lt;&gt;"Riesgo_Seguridad_Digital"</formula>
    </cfRule>
  </conditionalFormatting>
  <conditionalFormatting sqref="AV14:AW14 AZ14">
    <cfRule type="expression" dxfId="1312" priority="6720">
      <formula>$AK14&lt;&gt;"Si"</formula>
    </cfRule>
  </conditionalFormatting>
  <conditionalFormatting sqref="AU14">
    <cfRule type="expression" dxfId="1311" priority="6719">
      <formula>$AK14&lt;&gt;"Si"</formula>
    </cfRule>
  </conditionalFormatting>
  <conditionalFormatting sqref="E14">
    <cfRule type="expression" dxfId="1310" priority="6718">
      <formula>$D14&lt;&gt;"Riesgo_Seguridad_Digital"</formula>
    </cfRule>
  </conditionalFormatting>
  <conditionalFormatting sqref="AX14:AY14">
    <cfRule type="expression" dxfId="1309" priority="6717">
      <formula>$AK14&lt;&gt;"Si"</formula>
    </cfRule>
  </conditionalFormatting>
  <conditionalFormatting sqref="O13 AS13">
    <cfRule type="containsText" dxfId="1308" priority="6713" operator="containsText" text="BAJA">
      <formula>NOT(ISERROR(SEARCH("BAJA",O13)))</formula>
    </cfRule>
    <cfRule type="containsText" dxfId="1307" priority="6714" operator="containsText" text="EXTREMA">
      <formula>NOT(ISERROR(SEARCH("EXTREMA",O13)))</formula>
    </cfRule>
    <cfRule type="containsText" dxfId="1306" priority="6715" operator="containsText" text="ALTA">
      <formula>NOT(ISERROR(SEARCH("ALTA",O13)))</formula>
    </cfRule>
    <cfRule type="containsText" dxfId="1305" priority="6716" operator="containsText" text="MODERADA">
      <formula>NOT(ISERROR(SEARCH("MODERADA",O13)))</formula>
    </cfRule>
  </conditionalFormatting>
  <conditionalFormatting sqref="I13">
    <cfRule type="expression" dxfId="1304" priority="6712">
      <formula>$D13&lt;&gt;"Riesgo_Seguridad_Digital"</formula>
    </cfRule>
  </conditionalFormatting>
  <conditionalFormatting sqref="AS14">
    <cfRule type="containsText" dxfId="1303" priority="6708" operator="containsText" text="BAJA">
      <formula>NOT(ISERROR(SEARCH("BAJA",AS14)))</formula>
    </cfRule>
    <cfRule type="containsText" dxfId="1302" priority="6709" operator="containsText" text="EXTREMA">
      <formula>NOT(ISERROR(SEARCH("EXTREMA",AS14)))</formula>
    </cfRule>
    <cfRule type="containsText" dxfId="1301" priority="6710" operator="containsText" text="ALTA">
      <formula>NOT(ISERROR(SEARCH("ALTA",AS14)))</formula>
    </cfRule>
    <cfRule type="containsText" dxfId="1300" priority="6711" operator="containsText" text="MODERADA">
      <formula>NOT(ISERROR(SEARCH("MODERADA",AS14)))</formula>
    </cfRule>
  </conditionalFormatting>
  <conditionalFormatting sqref="AS15">
    <cfRule type="containsText" dxfId="1299" priority="6704" operator="containsText" text="BAJA">
      <formula>NOT(ISERROR(SEARCH("BAJA",AS15)))</formula>
    </cfRule>
    <cfRule type="containsText" dxfId="1298" priority="6705" operator="containsText" text="EXTREMA">
      <formula>NOT(ISERROR(SEARCH("EXTREMA",AS15)))</formula>
    </cfRule>
    <cfRule type="containsText" dxfId="1297" priority="6706" operator="containsText" text="ALTA">
      <formula>NOT(ISERROR(SEARCH("ALTA",AS15)))</formula>
    </cfRule>
    <cfRule type="containsText" dxfId="1296" priority="6707" operator="containsText" text="MODERADA">
      <formula>NOT(ISERROR(SEARCH("MODERADA",AS15)))</formula>
    </cfRule>
  </conditionalFormatting>
  <conditionalFormatting sqref="E38">
    <cfRule type="expression" dxfId="1295" priority="6468">
      <formula>$D38&lt;&gt;"Riesgo_Seguridad_Digital"</formula>
    </cfRule>
  </conditionalFormatting>
  <conditionalFormatting sqref="F41">
    <cfRule type="expression" dxfId="1294" priority="6462">
      <formula>$D41&lt;&gt;"Riesgo_Seguridad_Digital"</formula>
    </cfRule>
  </conditionalFormatting>
  <conditionalFormatting sqref="E25">
    <cfRule type="expression" dxfId="1293" priority="6691">
      <formula>$D25&lt;&gt;"Riesgo_Seguridad_Digital"</formula>
    </cfRule>
  </conditionalFormatting>
  <conditionalFormatting sqref="E27">
    <cfRule type="expression" dxfId="1292" priority="6690">
      <formula>$D27&lt;&gt;"Riesgo_Seguridad_Digital"</formula>
    </cfRule>
  </conditionalFormatting>
  <conditionalFormatting sqref="E26">
    <cfRule type="expression" dxfId="1291" priority="6689">
      <formula>$D26&lt;&gt;"Riesgo_Seguridad_Digital"</formula>
    </cfRule>
  </conditionalFormatting>
  <conditionalFormatting sqref="O25">
    <cfRule type="containsText" dxfId="1290" priority="6685" operator="containsText" text="BAJA">
      <formula>NOT(ISERROR(SEARCH("BAJA",O25)))</formula>
    </cfRule>
    <cfRule type="containsText" dxfId="1289" priority="6686" operator="containsText" text="EXTREMA">
      <formula>NOT(ISERROR(SEARCH("EXTREMA",O25)))</formula>
    </cfRule>
    <cfRule type="containsText" dxfId="1288" priority="6687" operator="containsText" text="ALTA">
      <formula>NOT(ISERROR(SEARCH("ALTA",O25)))</formula>
    </cfRule>
    <cfRule type="containsText" dxfId="1287" priority="6688" operator="containsText" text="MODERADA">
      <formula>NOT(ISERROR(SEARCH("MODERADA",O25)))</formula>
    </cfRule>
  </conditionalFormatting>
  <conditionalFormatting sqref="I25">
    <cfRule type="expression" dxfId="1286" priority="6684">
      <formula>$D25&lt;&gt;"Riesgo_Seguridad_Digital"</formula>
    </cfRule>
  </conditionalFormatting>
  <conditionalFormatting sqref="O27">
    <cfRule type="containsText" dxfId="1285" priority="6680" operator="containsText" text="BAJA">
      <formula>NOT(ISERROR(SEARCH("BAJA",O27)))</formula>
    </cfRule>
    <cfRule type="containsText" dxfId="1284" priority="6681" operator="containsText" text="EXTREMA">
      <formula>NOT(ISERROR(SEARCH("EXTREMA",O27)))</formula>
    </cfRule>
    <cfRule type="containsText" dxfId="1283" priority="6682" operator="containsText" text="ALTA">
      <formula>NOT(ISERROR(SEARCH("ALTA",O27)))</formula>
    </cfRule>
    <cfRule type="containsText" dxfId="1282" priority="6683" operator="containsText" text="MODERADA">
      <formula>NOT(ISERROR(SEARCH("MODERADA",O27)))</formula>
    </cfRule>
  </conditionalFormatting>
  <conditionalFormatting sqref="I27">
    <cfRule type="expression" dxfId="1281" priority="6679">
      <formula>$D27&lt;&gt;"Riesgo_Seguridad_Digital"</formula>
    </cfRule>
  </conditionalFormatting>
  <conditionalFormatting sqref="O26">
    <cfRule type="containsText" dxfId="1280" priority="6675" operator="containsText" text="BAJA">
      <formula>NOT(ISERROR(SEARCH("BAJA",O26)))</formula>
    </cfRule>
    <cfRule type="containsText" dxfId="1279" priority="6676" operator="containsText" text="EXTREMA">
      <formula>NOT(ISERROR(SEARCH("EXTREMA",O26)))</formula>
    </cfRule>
    <cfRule type="containsText" dxfId="1278" priority="6677" operator="containsText" text="ALTA">
      <formula>NOT(ISERROR(SEARCH("ALTA",O26)))</formula>
    </cfRule>
    <cfRule type="containsText" dxfId="1277" priority="6678" operator="containsText" text="MODERADA">
      <formula>NOT(ISERROR(SEARCH("MODERADA",O26)))</formula>
    </cfRule>
  </conditionalFormatting>
  <conditionalFormatting sqref="I26">
    <cfRule type="expression" dxfId="1276" priority="6674">
      <formula>$D26&lt;&gt;"Riesgo_Seguridad_Digital"</formula>
    </cfRule>
  </conditionalFormatting>
  <conditionalFormatting sqref="F11">
    <cfRule type="expression" dxfId="1275" priority="6665">
      <formula>$D11&lt;&gt;"Riesgo_Seguridad_Digital"</formula>
    </cfRule>
  </conditionalFormatting>
  <conditionalFormatting sqref="H11">
    <cfRule type="expression" dxfId="1274" priority="6664">
      <formula>$D11&lt;&gt;"Riesgo_Seguridad_Digital"</formula>
    </cfRule>
  </conditionalFormatting>
  <conditionalFormatting sqref="F12">
    <cfRule type="expression" dxfId="1273" priority="6663">
      <formula>$D12&lt;&gt;"Riesgo_Seguridad_Digital"</formula>
    </cfRule>
  </conditionalFormatting>
  <conditionalFormatting sqref="H12">
    <cfRule type="expression" dxfId="1272" priority="6662">
      <formula>$D12&lt;&gt;"Riesgo_Seguridad_Digital"</formula>
    </cfRule>
  </conditionalFormatting>
  <conditionalFormatting sqref="O32">
    <cfRule type="containsText" dxfId="1271" priority="6506" operator="containsText" text="BAJA">
      <formula>NOT(ISERROR(SEARCH("BAJA",O32)))</formula>
    </cfRule>
    <cfRule type="containsText" dxfId="1270" priority="6507" operator="containsText" text="EXTREMA">
      <formula>NOT(ISERROR(SEARCH("EXTREMA",O32)))</formula>
    </cfRule>
    <cfRule type="containsText" dxfId="1269" priority="6508" operator="containsText" text="ALTA">
      <formula>NOT(ISERROR(SEARCH("ALTA",O32)))</formula>
    </cfRule>
    <cfRule type="containsText" dxfId="1268" priority="6509" operator="containsText" text="MODERADA">
      <formula>NOT(ISERROR(SEARCH("MODERADA",O32)))</formula>
    </cfRule>
  </conditionalFormatting>
  <conditionalFormatting sqref="I30">
    <cfRule type="expression" dxfId="1267" priority="6533">
      <formula>$D30&lt;&gt;"Riesgo_Seguridad_Digital"</formula>
    </cfRule>
  </conditionalFormatting>
  <conditionalFormatting sqref="O34 AS34">
    <cfRule type="containsText" dxfId="1266" priority="6487" operator="containsText" text="BAJA">
      <formula>NOT(ISERROR(SEARCH("BAJA",O34)))</formula>
    </cfRule>
    <cfRule type="containsText" dxfId="1265" priority="6488" operator="containsText" text="EXTREMA">
      <formula>NOT(ISERROR(SEARCH("EXTREMA",O34)))</formula>
    </cfRule>
    <cfRule type="containsText" dxfId="1264" priority="6489" operator="containsText" text="ALTA">
      <formula>NOT(ISERROR(SEARCH("ALTA",O34)))</formula>
    </cfRule>
    <cfRule type="containsText" dxfId="1263" priority="6490" operator="containsText" text="MODERADA">
      <formula>NOT(ISERROR(SEARCH("MODERADA",O34)))</formula>
    </cfRule>
  </conditionalFormatting>
  <conditionalFormatting sqref="E31">
    <cfRule type="expression" dxfId="1262" priority="6546">
      <formula>$D31&lt;&gt;"Riesgo_Seguridad_Digital"</formula>
    </cfRule>
  </conditionalFormatting>
  <conditionalFormatting sqref="E32">
    <cfRule type="expression" dxfId="1261" priority="6544">
      <formula>$D32&lt;&gt;"Riesgo_Seguridad_Digital"</formula>
    </cfRule>
  </conditionalFormatting>
  <conditionalFormatting sqref="I28">
    <cfRule type="expression" dxfId="1260" priority="6538">
      <formula>$D28&lt;&gt;"Riesgo_Seguridad_Digital"</formula>
    </cfRule>
  </conditionalFormatting>
  <conditionalFormatting sqref="E39">
    <cfRule type="expression" dxfId="1259" priority="6469">
      <formula>$D39&lt;&gt;"Riesgo_Seguridad_Digital"</formula>
    </cfRule>
  </conditionalFormatting>
  <conditionalFormatting sqref="F39">
    <cfRule type="expression" dxfId="1258" priority="6463">
      <formula>$D39&lt;&gt;"Riesgo_Seguridad_Digital"</formula>
    </cfRule>
  </conditionalFormatting>
  <conditionalFormatting sqref="AS38 O38">
    <cfRule type="containsText" dxfId="1257" priority="6610" operator="containsText" text="BAJA">
      <formula>NOT(ISERROR(SEARCH("BAJA",O38)))</formula>
    </cfRule>
    <cfRule type="containsText" dxfId="1256" priority="6611" operator="containsText" text="EXTREMA">
      <formula>NOT(ISERROR(SEARCH("EXTREMA",O38)))</formula>
    </cfRule>
    <cfRule type="containsText" dxfId="1255" priority="6612" operator="containsText" text="ALTA">
      <formula>NOT(ISERROR(SEARCH("ALTA",O38)))</formula>
    </cfRule>
    <cfRule type="containsText" dxfId="1254" priority="6613" operator="containsText" text="MODERADA">
      <formula>NOT(ISERROR(SEARCH("MODERADA",O38)))</formula>
    </cfRule>
  </conditionalFormatting>
  <conditionalFormatting sqref="I38">
    <cfRule type="expression" dxfId="1253" priority="6609">
      <formula>$D38&lt;&gt;"Riesgo_Seguridad_Digital"</formula>
    </cfRule>
  </conditionalFormatting>
  <conditionalFormatting sqref="AU38:AW38 AZ38">
    <cfRule type="expression" dxfId="1252" priority="6608">
      <formula>$AK38&lt;&gt;"Si"</formula>
    </cfRule>
  </conditionalFormatting>
  <conditionalFormatting sqref="AS37 O37">
    <cfRule type="containsText" dxfId="1251" priority="6604" operator="containsText" text="BAJA">
      <formula>NOT(ISERROR(SEARCH("BAJA",O37)))</formula>
    </cfRule>
    <cfRule type="containsText" dxfId="1250" priority="6605" operator="containsText" text="EXTREMA">
      <formula>NOT(ISERROR(SEARCH("EXTREMA",O37)))</formula>
    </cfRule>
    <cfRule type="containsText" dxfId="1249" priority="6606" operator="containsText" text="ALTA">
      <formula>NOT(ISERROR(SEARCH("ALTA",O37)))</formula>
    </cfRule>
    <cfRule type="containsText" dxfId="1248" priority="6607" operator="containsText" text="MODERADA">
      <formula>NOT(ISERROR(SEARCH("MODERADA",O37)))</formula>
    </cfRule>
  </conditionalFormatting>
  <conditionalFormatting sqref="F37">
    <cfRule type="expression" dxfId="1247" priority="6603">
      <formula>$D37&lt;&gt;"Riesgo_Seguridad_Digital"</formula>
    </cfRule>
  </conditionalFormatting>
  <conditionalFormatting sqref="O41">
    <cfRule type="containsText" dxfId="1246" priority="6598" operator="containsText" text="BAJA">
      <formula>NOT(ISERROR(SEARCH("BAJA",O41)))</formula>
    </cfRule>
    <cfRule type="containsText" dxfId="1245" priority="6599" operator="containsText" text="EXTREMA">
      <formula>NOT(ISERROR(SEARCH("EXTREMA",O41)))</formula>
    </cfRule>
    <cfRule type="containsText" dxfId="1244" priority="6600" operator="containsText" text="ALTA">
      <formula>NOT(ISERROR(SEARCH("ALTA",O41)))</formula>
    </cfRule>
    <cfRule type="containsText" dxfId="1243" priority="6601" operator="containsText" text="MODERADA">
      <formula>NOT(ISERROR(SEARCH("MODERADA",O41)))</formula>
    </cfRule>
  </conditionalFormatting>
  <conditionalFormatting sqref="E29">
    <cfRule type="expression" dxfId="1242" priority="6547">
      <formula>$D29&lt;&gt;"Riesgo_Seguridad_Digital"</formula>
    </cfRule>
  </conditionalFormatting>
  <conditionalFormatting sqref="O40">
    <cfRule type="containsText" dxfId="1241" priority="6592" operator="containsText" text="BAJA">
      <formula>NOT(ISERROR(SEARCH("BAJA",O40)))</formula>
    </cfRule>
    <cfRule type="containsText" dxfId="1240" priority="6593" operator="containsText" text="EXTREMA">
      <formula>NOT(ISERROR(SEARCH("EXTREMA",O40)))</formula>
    </cfRule>
    <cfRule type="containsText" dxfId="1239" priority="6594" operator="containsText" text="ALTA">
      <formula>NOT(ISERROR(SEARCH("ALTA",O40)))</formula>
    </cfRule>
    <cfRule type="containsText" dxfId="1238" priority="6595" operator="containsText" text="MODERADA">
      <formula>NOT(ISERROR(SEARCH("MODERADA",O40)))</formula>
    </cfRule>
  </conditionalFormatting>
  <conditionalFormatting sqref="F40">
    <cfRule type="expression" dxfId="1237" priority="6591">
      <formula>$D40&lt;&gt;"Riesgo_Seguridad_Digital"</formula>
    </cfRule>
  </conditionalFormatting>
  <conditionalFormatting sqref="AU40:AV40">
    <cfRule type="expression" dxfId="1236" priority="6590">
      <formula>$AK40&lt;&gt;"Si"</formula>
    </cfRule>
  </conditionalFormatting>
  <conditionalFormatting sqref="O35 AS35">
    <cfRule type="containsText" dxfId="1235" priority="6492" operator="containsText" text="BAJA">
      <formula>NOT(ISERROR(SEARCH("BAJA",O35)))</formula>
    </cfRule>
    <cfRule type="containsText" dxfId="1234" priority="6493" operator="containsText" text="EXTREMA">
      <formula>NOT(ISERROR(SEARCH("EXTREMA",O35)))</formula>
    </cfRule>
    <cfRule type="containsText" dxfId="1233" priority="6494" operator="containsText" text="ALTA">
      <formula>NOT(ISERROR(SEARCH("ALTA",O35)))</formula>
    </cfRule>
    <cfRule type="containsText" dxfId="1232" priority="6495" operator="containsText" text="MODERADA">
      <formula>NOT(ISERROR(SEARCH("MODERADA",O35)))</formula>
    </cfRule>
  </conditionalFormatting>
  <conditionalFormatting sqref="AS39">
    <cfRule type="containsText" dxfId="1231" priority="6456" operator="containsText" text="BAJA">
      <formula>NOT(ISERROR(SEARCH("BAJA",AS39)))</formula>
    </cfRule>
    <cfRule type="containsText" dxfId="1230" priority="6457" operator="containsText" text="EXTREMA">
      <formula>NOT(ISERROR(SEARCH("EXTREMA",AS39)))</formula>
    </cfRule>
    <cfRule type="containsText" dxfId="1229" priority="6458" operator="containsText" text="ALTA">
      <formula>NOT(ISERROR(SEARCH("ALTA",AS39)))</formula>
    </cfRule>
    <cfRule type="containsText" dxfId="1228" priority="6459" operator="containsText" text="MODERADA">
      <formula>NOT(ISERROR(SEARCH("MODERADA",AS39)))</formula>
    </cfRule>
  </conditionalFormatting>
  <conditionalFormatting sqref="O36">
    <cfRule type="containsText" dxfId="1227" priority="6482" operator="containsText" text="BAJA">
      <formula>NOT(ISERROR(SEARCH("BAJA",O36)))</formula>
    </cfRule>
    <cfRule type="containsText" dxfId="1226" priority="6483" operator="containsText" text="EXTREMA">
      <formula>NOT(ISERROR(SEARCH("EXTREMA",O36)))</formula>
    </cfRule>
    <cfRule type="containsText" dxfId="1225" priority="6484" operator="containsText" text="ALTA">
      <formula>NOT(ISERROR(SEARCH("ALTA",O36)))</formula>
    </cfRule>
    <cfRule type="containsText" dxfId="1224" priority="6485" operator="containsText" text="MODERADA">
      <formula>NOT(ISERROR(SEARCH("MODERADA",O36)))</formula>
    </cfRule>
  </conditionalFormatting>
  <conditionalFormatting sqref="O33">
    <cfRule type="containsText" dxfId="1223" priority="6511" operator="containsText" text="BAJA">
      <formula>NOT(ISERROR(SEARCH("BAJA",O33)))</formula>
    </cfRule>
    <cfRule type="containsText" dxfId="1222" priority="6512" operator="containsText" text="EXTREMA">
      <formula>NOT(ISERROR(SEARCH("EXTREMA",O33)))</formula>
    </cfRule>
    <cfRule type="containsText" dxfId="1221" priority="6513" operator="containsText" text="ALTA">
      <formula>NOT(ISERROR(SEARCH("ALTA",O33)))</formula>
    </cfRule>
    <cfRule type="containsText" dxfId="1220" priority="6514" operator="containsText" text="MODERADA">
      <formula>NOT(ISERROR(SEARCH("MODERADA",O33)))</formula>
    </cfRule>
  </conditionalFormatting>
  <conditionalFormatting sqref="E28">
    <cfRule type="expression" dxfId="1219" priority="6549">
      <formula>$D28&lt;&gt;"Riesgo_Seguridad_Digital"</formula>
    </cfRule>
  </conditionalFormatting>
  <conditionalFormatting sqref="E30">
    <cfRule type="expression" dxfId="1218" priority="6548">
      <formula>$D30&lt;&gt;"Riesgo_Seguridad_Digital"</formula>
    </cfRule>
  </conditionalFormatting>
  <conditionalFormatting sqref="I40:J40">
    <cfRule type="expression" dxfId="1217" priority="6455">
      <formula>$D40&lt;&gt;"Riesgo_Seguridad_Digital"</formula>
    </cfRule>
  </conditionalFormatting>
  <conditionalFormatting sqref="E33">
    <cfRule type="expression" dxfId="1216" priority="6545">
      <formula>$D33&lt;&gt;"Riesgo_Seguridad_Digital"</formula>
    </cfRule>
  </conditionalFormatting>
  <conditionalFormatting sqref="F26:F36">
    <cfRule type="expression" dxfId="1215" priority="6543">
      <formula>$D26&lt;&gt;"Riesgo_Seguridad_Digital"</formula>
    </cfRule>
  </conditionalFormatting>
  <conditionalFormatting sqref="AS30">
    <cfRule type="containsText" dxfId="1214" priority="6520" operator="containsText" text="BAJA">
      <formula>NOT(ISERROR(SEARCH("BAJA",AS30)))</formula>
    </cfRule>
    <cfRule type="containsText" dxfId="1213" priority="6521" operator="containsText" text="EXTREMA">
      <formula>NOT(ISERROR(SEARCH("EXTREMA",AS30)))</formula>
    </cfRule>
    <cfRule type="containsText" dxfId="1212" priority="6522" operator="containsText" text="ALTA">
      <formula>NOT(ISERROR(SEARCH("ALTA",AS30)))</formula>
    </cfRule>
    <cfRule type="containsText" dxfId="1211" priority="6523" operator="containsText" text="MODERADA">
      <formula>NOT(ISERROR(SEARCH("MODERADA",AS30)))</formula>
    </cfRule>
  </conditionalFormatting>
  <conditionalFormatting sqref="O28">
    <cfRule type="containsText" dxfId="1210" priority="6539" operator="containsText" text="BAJA">
      <formula>NOT(ISERROR(SEARCH("BAJA",O28)))</formula>
    </cfRule>
    <cfRule type="containsText" dxfId="1209" priority="6540" operator="containsText" text="EXTREMA">
      <formula>NOT(ISERROR(SEARCH("EXTREMA",O28)))</formula>
    </cfRule>
    <cfRule type="containsText" dxfId="1208" priority="6541" operator="containsText" text="ALTA">
      <formula>NOT(ISERROR(SEARCH("ALTA",O28)))</formula>
    </cfRule>
    <cfRule type="containsText" dxfId="1207" priority="6542" operator="containsText" text="MODERADA">
      <formula>NOT(ISERROR(SEARCH("MODERADA",O28)))</formula>
    </cfRule>
  </conditionalFormatting>
  <conditionalFormatting sqref="O30">
    <cfRule type="containsText" dxfId="1206" priority="6534" operator="containsText" text="BAJA">
      <formula>NOT(ISERROR(SEARCH("BAJA",O30)))</formula>
    </cfRule>
    <cfRule type="containsText" dxfId="1205" priority="6535" operator="containsText" text="EXTREMA">
      <formula>NOT(ISERROR(SEARCH("EXTREMA",O30)))</formula>
    </cfRule>
    <cfRule type="containsText" dxfId="1204" priority="6536" operator="containsText" text="ALTA">
      <formula>NOT(ISERROR(SEARCH("ALTA",O30)))</formula>
    </cfRule>
    <cfRule type="containsText" dxfId="1203" priority="6537" operator="containsText" text="MODERADA">
      <formula>NOT(ISERROR(SEARCH("MODERADA",O30)))</formula>
    </cfRule>
  </conditionalFormatting>
  <conditionalFormatting sqref="O29">
    <cfRule type="containsText" dxfId="1202" priority="6529" operator="containsText" text="BAJA">
      <formula>NOT(ISERROR(SEARCH("BAJA",O29)))</formula>
    </cfRule>
    <cfRule type="containsText" dxfId="1201" priority="6530" operator="containsText" text="EXTREMA">
      <formula>NOT(ISERROR(SEARCH("EXTREMA",O29)))</formula>
    </cfRule>
    <cfRule type="containsText" dxfId="1200" priority="6531" operator="containsText" text="ALTA">
      <formula>NOT(ISERROR(SEARCH("ALTA",O29)))</formula>
    </cfRule>
    <cfRule type="containsText" dxfId="1199" priority="6532" operator="containsText" text="MODERADA">
      <formula>NOT(ISERROR(SEARCH("MODERADA",O29)))</formula>
    </cfRule>
  </conditionalFormatting>
  <conditionalFormatting sqref="I29">
    <cfRule type="expression" dxfId="1198" priority="6528">
      <formula>$D29&lt;&gt;"Riesgo_Seguridad_Digital"</formula>
    </cfRule>
  </conditionalFormatting>
  <conditionalFormatting sqref="O31">
    <cfRule type="containsText" dxfId="1197" priority="6516" operator="containsText" text="BAJA">
      <formula>NOT(ISERROR(SEARCH("BAJA",O31)))</formula>
    </cfRule>
    <cfRule type="containsText" dxfId="1196" priority="6517" operator="containsText" text="EXTREMA">
      <formula>NOT(ISERROR(SEARCH("EXTREMA",O31)))</formula>
    </cfRule>
    <cfRule type="containsText" dxfId="1195" priority="6518" operator="containsText" text="ALTA">
      <formula>NOT(ISERROR(SEARCH("ALTA",O31)))</formula>
    </cfRule>
    <cfRule type="containsText" dxfId="1194" priority="6519" operator="containsText" text="MODERADA">
      <formula>NOT(ISERROR(SEARCH("MODERADA",O31)))</formula>
    </cfRule>
  </conditionalFormatting>
  <conditionalFormatting sqref="I31">
    <cfRule type="expression" dxfId="1193" priority="6515">
      <formula>$D31&lt;&gt;"Riesgo_Seguridad_Digital"</formula>
    </cfRule>
  </conditionalFormatting>
  <conditionalFormatting sqref="O19 AS19">
    <cfRule type="containsText" dxfId="1192" priority="6359" operator="containsText" text="BAJA">
      <formula>NOT(ISERROR(SEARCH("BAJA",O19)))</formula>
    </cfRule>
    <cfRule type="containsText" dxfId="1191" priority="6360" operator="containsText" text="EXTREMA">
      <formula>NOT(ISERROR(SEARCH("EXTREMA",O19)))</formula>
    </cfRule>
    <cfRule type="containsText" dxfId="1190" priority="6361" operator="containsText" text="ALTA">
      <formula>NOT(ISERROR(SEARCH("ALTA",O19)))</formula>
    </cfRule>
    <cfRule type="containsText" dxfId="1189" priority="6362" operator="containsText" text="MODERADA">
      <formula>NOT(ISERROR(SEARCH("MODERADA",O19)))</formula>
    </cfRule>
  </conditionalFormatting>
  <conditionalFormatting sqref="I33">
    <cfRule type="expression" dxfId="1188" priority="6510">
      <formula>$D33&lt;&gt;"Riesgo_Seguridad_Digital"</formula>
    </cfRule>
  </conditionalFormatting>
  <conditionalFormatting sqref="I32">
    <cfRule type="expression" dxfId="1187" priority="6505">
      <formula>$D32&lt;&gt;"Riesgo_Seguridad_Digital"</formula>
    </cfRule>
  </conditionalFormatting>
  <conditionalFormatting sqref="E41">
    <cfRule type="expression" dxfId="1186" priority="6465">
      <formula>$D41&lt;&gt;"Riesgo_Seguridad_Digital"</formula>
    </cfRule>
  </conditionalFormatting>
  <conditionalFormatting sqref="J41">
    <cfRule type="expression" dxfId="1185" priority="6451">
      <formula>$D41&lt;&gt;"Riesgo_Seguridad_Digital"</formula>
    </cfRule>
  </conditionalFormatting>
  <conditionalFormatting sqref="I36">
    <cfRule type="expression" dxfId="1184" priority="6496">
      <formula>$D36&lt;&gt;"Riesgo_Seguridad_Digital"</formula>
    </cfRule>
  </conditionalFormatting>
  <conditionalFormatting sqref="AS36">
    <cfRule type="containsText" dxfId="1183" priority="6478" operator="containsText" text="BAJA">
      <formula>NOT(ISERROR(SEARCH("BAJA",AS36)))</formula>
    </cfRule>
    <cfRule type="containsText" dxfId="1182" priority="6479" operator="containsText" text="EXTREMA">
      <formula>NOT(ISERROR(SEARCH("EXTREMA",AS36)))</formula>
    </cfRule>
    <cfRule type="containsText" dxfId="1181" priority="6480" operator="containsText" text="ALTA">
      <formula>NOT(ISERROR(SEARCH("ALTA",AS36)))</formula>
    </cfRule>
    <cfRule type="containsText" dxfId="1180" priority="6481" operator="containsText" text="MODERADA">
      <formula>NOT(ISERROR(SEARCH("MODERADA",AS36)))</formula>
    </cfRule>
  </conditionalFormatting>
  <conditionalFormatting sqref="I35">
    <cfRule type="expression" dxfId="1179" priority="6491">
      <formula>$D35&lt;&gt;"Riesgo_Seguridad_Digital"</formula>
    </cfRule>
  </conditionalFormatting>
  <conditionalFormatting sqref="I34">
    <cfRule type="expression" dxfId="1178" priority="6486">
      <formula>$D34&lt;&gt;"Riesgo_Seguridad_Digital"</formula>
    </cfRule>
  </conditionalFormatting>
  <conditionalFormatting sqref="E34">
    <cfRule type="expression" dxfId="1177" priority="6476">
      <formula>$D34&lt;&gt;"Riesgo_Seguridad_Digital"</formula>
    </cfRule>
  </conditionalFormatting>
  <conditionalFormatting sqref="E36">
    <cfRule type="expression" dxfId="1176" priority="6475">
      <formula>$D36&lt;&gt;"Riesgo_Seguridad_Digital"</formula>
    </cfRule>
  </conditionalFormatting>
  <conditionalFormatting sqref="E35">
    <cfRule type="expression" dxfId="1175" priority="6474">
      <formula>$D35&lt;&gt;"Riesgo_Seguridad_Digital"</formula>
    </cfRule>
  </conditionalFormatting>
  <conditionalFormatting sqref="E18">
    <cfRule type="expression" dxfId="1174" priority="6395">
      <formula>$D18&lt;&gt;"Riesgo_Seguridad_Digital"</formula>
    </cfRule>
  </conditionalFormatting>
  <conditionalFormatting sqref="E37">
    <cfRule type="expression" dxfId="1173" priority="6470">
      <formula>$D37&lt;&gt;"Riesgo_Seguridad_Digital"</formula>
    </cfRule>
  </conditionalFormatting>
  <conditionalFormatting sqref="E40">
    <cfRule type="expression" dxfId="1172" priority="6467">
      <formula>$D40&lt;&gt;"Riesgo_Seguridad_Digital"</formula>
    </cfRule>
  </conditionalFormatting>
  <conditionalFormatting sqref="E42">
    <cfRule type="expression" dxfId="1171" priority="6466">
      <formula>$D42&lt;&gt;"Riesgo_Seguridad_Digital"</formula>
    </cfRule>
  </conditionalFormatting>
  <conditionalFormatting sqref="F38">
    <cfRule type="expression" dxfId="1170" priority="6464">
      <formula>$D38&lt;&gt;"Riesgo_Seguridad_Digital"</formula>
    </cfRule>
  </conditionalFormatting>
  <conditionalFormatting sqref="I24">
    <cfRule type="expression" dxfId="1169" priority="6376">
      <formula>$D24&lt;&gt;"Riesgo_Seguridad_Digital"</formula>
    </cfRule>
  </conditionalFormatting>
  <conditionalFormatting sqref="F42">
    <cfRule type="expression" dxfId="1168" priority="6461">
      <formula>$D42&lt;&gt;"Riesgo_Seguridad_Digital"</formula>
    </cfRule>
  </conditionalFormatting>
  <conditionalFormatting sqref="I37">
    <cfRule type="expression" dxfId="1167" priority="6460">
      <formula>$D37&lt;&gt;"Riesgo_Seguridad_Digital"</formula>
    </cfRule>
  </conditionalFormatting>
  <conditionalFormatting sqref="I41">
    <cfRule type="expression" dxfId="1166" priority="6454">
      <formula>$D41&lt;&gt;"Riesgo_Seguridad_Digital"</formula>
    </cfRule>
  </conditionalFormatting>
  <conditionalFormatting sqref="I42:J42">
    <cfRule type="expression" dxfId="1165" priority="6453">
      <formula>$D42&lt;&gt;"Riesgo_Seguridad_Digital"</formula>
    </cfRule>
  </conditionalFormatting>
  <conditionalFormatting sqref="J40">
    <cfRule type="expression" dxfId="1164" priority="6452">
      <formula>$D41&lt;&gt;"Riesgo_Seguridad_Digital"</formula>
    </cfRule>
  </conditionalFormatting>
  <conditionalFormatting sqref="I17">
    <cfRule type="expression" dxfId="1163" priority="6325">
      <formula>$D17&lt;&gt;"Riesgo_Seguridad_Digital"</formula>
    </cfRule>
  </conditionalFormatting>
  <conditionalFormatting sqref="AW17:AZ17">
    <cfRule type="expression" dxfId="1162" priority="6407">
      <formula>$AK17&lt;&gt;"Si"</formula>
    </cfRule>
  </conditionalFormatting>
  <conditionalFormatting sqref="O22">
    <cfRule type="containsText" dxfId="1161" priority="6382" operator="containsText" text="BAJA">
      <formula>NOT(ISERROR(SEARCH("BAJA",O22)))</formula>
    </cfRule>
    <cfRule type="containsText" dxfId="1160" priority="6383" operator="containsText" text="EXTREMA">
      <formula>NOT(ISERROR(SEARCH("EXTREMA",O22)))</formula>
    </cfRule>
    <cfRule type="containsText" dxfId="1159" priority="6384" operator="containsText" text="ALTA">
      <formula>NOT(ISERROR(SEARCH("ALTA",O22)))</formula>
    </cfRule>
    <cfRule type="containsText" dxfId="1158" priority="6385" operator="containsText" text="MODERADA">
      <formula>NOT(ISERROR(SEARCH("MODERADA",O22)))</formula>
    </cfRule>
  </conditionalFormatting>
  <conditionalFormatting sqref="AU17:AV17">
    <cfRule type="expression" dxfId="1157" priority="6408">
      <formula>$AK17&lt;&gt;"Si"</formula>
    </cfRule>
  </conditionalFormatting>
  <conditionalFormatting sqref="I23">
    <cfRule type="expression" dxfId="1156" priority="6371">
      <formula>$D23&lt;&gt;"Riesgo_Seguridad_Digital"</formula>
    </cfRule>
  </conditionalFormatting>
  <conditionalFormatting sqref="E16">
    <cfRule type="expression" dxfId="1155" priority="6396">
      <formula>$D16&lt;&gt;"Riesgo_Seguridad_Digital"</formula>
    </cfRule>
  </conditionalFormatting>
  <conditionalFormatting sqref="E17">
    <cfRule type="expression" dxfId="1154" priority="6394">
      <formula>$D17&lt;&gt;"Riesgo_Seguridad_Digital"</formula>
    </cfRule>
  </conditionalFormatting>
  <conditionalFormatting sqref="E19">
    <cfRule type="expression" dxfId="1153" priority="6393">
      <formula>$D19&lt;&gt;"Riesgo_Seguridad_Digital"</formula>
    </cfRule>
  </conditionalFormatting>
  <conditionalFormatting sqref="E21">
    <cfRule type="expression" dxfId="1152" priority="6392">
      <formula>$D21&lt;&gt;"Riesgo_Seguridad_Digital"</formula>
    </cfRule>
  </conditionalFormatting>
  <conditionalFormatting sqref="E20">
    <cfRule type="expression" dxfId="1151" priority="6391">
      <formula>$D20&lt;&gt;"Riesgo_Seguridad_Digital"</formula>
    </cfRule>
  </conditionalFormatting>
  <conditionalFormatting sqref="E22">
    <cfRule type="expression" dxfId="1150" priority="6390">
      <formula>$D22&lt;&gt;"Riesgo_Seguridad_Digital"</formula>
    </cfRule>
  </conditionalFormatting>
  <conditionalFormatting sqref="E24">
    <cfRule type="expression" dxfId="1149" priority="6389">
      <formula>$D24&lt;&gt;"Riesgo_Seguridad_Digital"</formula>
    </cfRule>
  </conditionalFormatting>
  <conditionalFormatting sqref="E23">
    <cfRule type="expression" dxfId="1148" priority="6388">
      <formula>$D23&lt;&gt;"Riesgo_Seguridad_Digital"</formula>
    </cfRule>
  </conditionalFormatting>
  <conditionalFormatting sqref="F16">
    <cfRule type="expression" dxfId="1147" priority="6387">
      <formula>$D16&lt;&gt;"Riesgo_Seguridad_Digital"</formula>
    </cfRule>
  </conditionalFormatting>
  <conditionalFormatting sqref="F17:F24">
    <cfRule type="expression" dxfId="1146" priority="6386">
      <formula>$D17&lt;&gt;"Riesgo_Seguridad_Digital"</formula>
    </cfRule>
  </conditionalFormatting>
  <conditionalFormatting sqref="AS24">
    <cfRule type="containsText" dxfId="1145" priority="6363" operator="containsText" text="BAJA">
      <formula>NOT(ISERROR(SEARCH("BAJA",AS24)))</formula>
    </cfRule>
    <cfRule type="containsText" dxfId="1144" priority="6364" operator="containsText" text="EXTREMA">
      <formula>NOT(ISERROR(SEARCH("EXTREMA",AS24)))</formula>
    </cfRule>
    <cfRule type="containsText" dxfId="1143" priority="6365" operator="containsText" text="ALTA">
      <formula>NOT(ISERROR(SEARCH("ALTA",AS24)))</formula>
    </cfRule>
    <cfRule type="containsText" dxfId="1142" priority="6366" operator="containsText" text="MODERADA">
      <formula>NOT(ISERROR(SEARCH("MODERADA",AS24)))</formula>
    </cfRule>
  </conditionalFormatting>
  <conditionalFormatting sqref="I22">
    <cfRule type="expression" dxfId="1141" priority="6381">
      <formula>$D22&lt;&gt;"Riesgo_Seguridad_Digital"</formula>
    </cfRule>
  </conditionalFormatting>
  <conditionalFormatting sqref="O24">
    <cfRule type="containsText" dxfId="1140" priority="6377" operator="containsText" text="BAJA">
      <formula>NOT(ISERROR(SEARCH("BAJA",O24)))</formula>
    </cfRule>
    <cfRule type="containsText" dxfId="1139" priority="6378" operator="containsText" text="EXTREMA">
      <formula>NOT(ISERROR(SEARCH("EXTREMA",O24)))</formula>
    </cfRule>
    <cfRule type="containsText" dxfId="1138" priority="6379" operator="containsText" text="ALTA">
      <formula>NOT(ISERROR(SEARCH("ALTA",O24)))</formula>
    </cfRule>
    <cfRule type="containsText" dxfId="1137" priority="6380" operator="containsText" text="MODERADA">
      <formula>NOT(ISERROR(SEARCH("MODERADA",O24)))</formula>
    </cfRule>
  </conditionalFormatting>
  <conditionalFormatting sqref="O23">
    <cfRule type="containsText" dxfId="1136" priority="6372" operator="containsText" text="BAJA">
      <formula>NOT(ISERROR(SEARCH("BAJA",O23)))</formula>
    </cfRule>
    <cfRule type="containsText" dxfId="1135" priority="6373" operator="containsText" text="EXTREMA">
      <formula>NOT(ISERROR(SEARCH("EXTREMA",O23)))</formula>
    </cfRule>
    <cfRule type="containsText" dxfId="1134" priority="6374" operator="containsText" text="ALTA">
      <formula>NOT(ISERROR(SEARCH("ALTA",O23)))</formula>
    </cfRule>
    <cfRule type="containsText" dxfId="1133" priority="6375" operator="containsText" text="MODERADA">
      <formula>NOT(ISERROR(SEARCH("MODERADA",O23)))</formula>
    </cfRule>
  </conditionalFormatting>
  <conditionalFormatting sqref="I19">
    <cfRule type="expression" dxfId="1132" priority="6358">
      <formula>$D19&lt;&gt;"Riesgo_Seguridad_Digital"</formula>
    </cfRule>
  </conditionalFormatting>
  <conditionalFormatting sqref="O21">
    <cfRule type="containsText" dxfId="1131" priority="6354" operator="containsText" text="BAJA">
      <formula>NOT(ISERROR(SEARCH("BAJA",O21)))</formula>
    </cfRule>
    <cfRule type="containsText" dxfId="1130" priority="6355" operator="containsText" text="EXTREMA">
      <formula>NOT(ISERROR(SEARCH("EXTREMA",O21)))</formula>
    </cfRule>
    <cfRule type="containsText" dxfId="1129" priority="6356" operator="containsText" text="ALTA">
      <formula>NOT(ISERROR(SEARCH("ALTA",O21)))</formula>
    </cfRule>
    <cfRule type="containsText" dxfId="1128" priority="6357" operator="containsText" text="MODERADA">
      <formula>NOT(ISERROR(SEARCH("MODERADA",O21)))</formula>
    </cfRule>
  </conditionalFormatting>
  <conditionalFormatting sqref="I21">
    <cfRule type="expression" dxfId="1127" priority="6353">
      <formula>$D21&lt;&gt;"Riesgo_Seguridad_Digital"</formula>
    </cfRule>
  </conditionalFormatting>
  <conditionalFormatting sqref="O20">
    <cfRule type="containsText" dxfId="1126" priority="6349" operator="containsText" text="BAJA">
      <formula>NOT(ISERROR(SEARCH("BAJA",O20)))</formula>
    </cfRule>
    <cfRule type="containsText" dxfId="1125" priority="6350" operator="containsText" text="EXTREMA">
      <formula>NOT(ISERROR(SEARCH("EXTREMA",O20)))</formula>
    </cfRule>
    <cfRule type="containsText" dxfId="1124" priority="6351" operator="containsText" text="ALTA">
      <formula>NOT(ISERROR(SEARCH("ALTA",O20)))</formula>
    </cfRule>
    <cfRule type="containsText" dxfId="1123" priority="6352" operator="containsText" text="MODERADA">
      <formula>NOT(ISERROR(SEARCH("MODERADA",O20)))</formula>
    </cfRule>
  </conditionalFormatting>
  <conditionalFormatting sqref="I20">
    <cfRule type="expression" dxfId="1122" priority="6348">
      <formula>$D20&lt;&gt;"Riesgo_Seguridad_Digital"</formula>
    </cfRule>
  </conditionalFormatting>
  <conditionalFormatting sqref="AS18">
    <cfRule type="containsText" dxfId="1121" priority="6317" operator="containsText" text="BAJA">
      <formula>NOT(ISERROR(SEARCH("BAJA",AS18)))</formula>
    </cfRule>
    <cfRule type="containsText" dxfId="1120" priority="6318" operator="containsText" text="EXTREMA">
      <formula>NOT(ISERROR(SEARCH("EXTREMA",AS18)))</formula>
    </cfRule>
    <cfRule type="containsText" dxfId="1119" priority="6319" operator="containsText" text="ALTA">
      <formula>NOT(ISERROR(SEARCH("ALTA",AS18)))</formula>
    </cfRule>
    <cfRule type="containsText" dxfId="1118" priority="6320" operator="containsText" text="MODERADA">
      <formula>NOT(ISERROR(SEARCH("MODERADA",AS18)))</formula>
    </cfRule>
  </conditionalFormatting>
  <conditionalFormatting sqref="O16 AS16">
    <cfRule type="containsText" dxfId="1117" priority="6336" operator="containsText" text="BAJA">
      <formula>NOT(ISERROR(SEARCH("BAJA",O16)))</formula>
    </cfRule>
    <cfRule type="containsText" dxfId="1116" priority="6337" operator="containsText" text="EXTREMA">
      <formula>NOT(ISERROR(SEARCH("EXTREMA",O16)))</formula>
    </cfRule>
    <cfRule type="containsText" dxfId="1115" priority="6338" operator="containsText" text="ALTA">
      <formula>NOT(ISERROR(SEARCH("ALTA",O16)))</formula>
    </cfRule>
    <cfRule type="containsText" dxfId="1114" priority="6339" operator="containsText" text="MODERADA">
      <formula>NOT(ISERROR(SEARCH("MODERADA",O16)))</formula>
    </cfRule>
  </conditionalFormatting>
  <conditionalFormatting sqref="I16">
    <cfRule type="expression" dxfId="1113" priority="6335">
      <formula>$D16&lt;&gt;"Riesgo_Seguridad_Digital"</formula>
    </cfRule>
  </conditionalFormatting>
  <conditionalFormatting sqref="O18">
    <cfRule type="containsText" dxfId="1112" priority="6331" operator="containsText" text="BAJA">
      <formula>NOT(ISERROR(SEARCH("BAJA",O18)))</formula>
    </cfRule>
    <cfRule type="containsText" dxfId="1111" priority="6332" operator="containsText" text="EXTREMA">
      <formula>NOT(ISERROR(SEARCH("EXTREMA",O18)))</formula>
    </cfRule>
    <cfRule type="containsText" dxfId="1110" priority="6333" operator="containsText" text="ALTA">
      <formula>NOT(ISERROR(SEARCH("ALTA",O18)))</formula>
    </cfRule>
    <cfRule type="containsText" dxfId="1109" priority="6334" operator="containsText" text="MODERADA">
      <formula>NOT(ISERROR(SEARCH("MODERADA",O18)))</formula>
    </cfRule>
  </conditionalFormatting>
  <conditionalFormatting sqref="I18">
    <cfRule type="expression" dxfId="1108" priority="6330">
      <formula>$D18&lt;&gt;"Riesgo_Seguridad_Digital"</formula>
    </cfRule>
  </conditionalFormatting>
  <conditionalFormatting sqref="O17">
    <cfRule type="containsText" dxfId="1107" priority="6326" operator="containsText" text="BAJA">
      <formula>NOT(ISERROR(SEARCH("BAJA",O17)))</formula>
    </cfRule>
    <cfRule type="containsText" dxfId="1106" priority="6327" operator="containsText" text="EXTREMA">
      <formula>NOT(ISERROR(SEARCH("EXTREMA",O17)))</formula>
    </cfRule>
    <cfRule type="containsText" dxfId="1105" priority="6328" operator="containsText" text="ALTA">
      <formula>NOT(ISERROR(SEARCH("ALTA",O17)))</formula>
    </cfRule>
    <cfRule type="containsText" dxfId="1104" priority="6329" operator="containsText" text="MODERADA">
      <formula>NOT(ISERROR(SEARCH("MODERADA",O17)))</formula>
    </cfRule>
  </conditionalFormatting>
  <conditionalFormatting sqref="AS17">
    <cfRule type="containsText" dxfId="1103" priority="6321" operator="containsText" text="BAJA">
      <formula>NOT(ISERROR(SEARCH("BAJA",AS17)))</formula>
    </cfRule>
    <cfRule type="containsText" dxfId="1102" priority="6322" operator="containsText" text="EXTREMA">
      <formula>NOT(ISERROR(SEARCH("EXTREMA",AS17)))</formula>
    </cfRule>
    <cfRule type="containsText" dxfId="1101" priority="6323" operator="containsText" text="ALTA">
      <formula>NOT(ISERROR(SEARCH("ALTA",AS17)))</formula>
    </cfRule>
    <cfRule type="containsText" dxfId="1100" priority="6324" operator="containsText" text="MODERADA">
      <formula>NOT(ISERROR(SEARCH("MODERADA",AS17)))</formula>
    </cfRule>
  </conditionalFormatting>
  <conditionalFormatting sqref="AS40">
    <cfRule type="containsText" dxfId="1099" priority="6313" operator="containsText" text="BAJA">
      <formula>NOT(ISERROR(SEARCH("BAJA",AS40)))</formula>
    </cfRule>
    <cfRule type="containsText" dxfId="1098" priority="6314" operator="containsText" text="EXTREMA">
      <formula>NOT(ISERROR(SEARCH("EXTREMA",AS40)))</formula>
    </cfRule>
    <cfRule type="containsText" dxfId="1097" priority="6315" operator="containsText" text="ALTA">
      <formula>NOT(ISERROR(SEARCH("ALTA",AS40)))</formula>
    </cfRule>
    <cfRule type="containsText" dxfId="1096" priority="6316" operator="containsText" text="MODERADA">
      <formula>NOT(ISERROR(SEARCH("MODERADA",AS40)))</formula>
    </cfRule>
  </conditionalFormatting>
  <conditionalFormatting sqref="AS41">
    <cfRule type="containsText" dxfId="1095" priority="6309" operator="containsText" text="BAJA">
      <formula>NOT(ISERROR(SEARCH("BAJA",AS41)))</formula>
    </cfRule>
    <cfRule type="containsText" dxfId="1094" priority="6310" operator="containsText" text="EXTREMA">
      <formula>NOT(ISERROR(SEARCH("EXTREMA",AS41)))</formula>
    </cfRule>
    <cfRule type="containsText" dxfId="1093" priority="6311" operator="containsText" text="ALTA">
      <formula>NOT(ISERROR(SEARCH("ALTA",AS41)))</formula>
    </cfRule>
    <cfRule type="containsText" dxfId="1092" priority="6312" operator="containsText" text="MODERADA">
      <formula>NOT(ISERROR(SEARCH("MODERADA",AS41)))</formula>
    </cfRule>
  </conditionalFormatting>
  <conditionalFormatting sqref="AS9">
    <cfRule type="containsText" dxfId="1091" priority="6305" operator="containsText" text="BAJA">
      <formula>NOT(ISERROR(SEARCH("BAJA",AS9)))</formula>
    </cfRule>
    <cfRule type="containsText" dxfId="1090" priority="6306" operator="containsText" text="EXTREMA">
      <formula>NOT(ISERROR(SEARCH("EXTREMA",AS9)))</formula>
    </cfRule>
    <cfRule type="containsText" dxfId="1089" priority="6307" operator="containsText" text="ALTA">
      <formula>NOT(ISERROR(SEARCH("ALTA",AS9)))</formula>
    </cfRule>
    <cfRule type="containsText" dxfId="1088" priority="6308" operator="containsText" text="MODERADA">
      <formula>NOT(ISERROR(SEARCH("MODERADA",AS9)))</formula>
    </cfRule>
  </conditionalFormatting>
  <conditionalFormatting sqref="O8 AS8">
    <cfRule type="containsText" dxfId="1087" priority="6301" operator="containsText" text="BAJA">
      <formula>NOT(ISERROR(SEARCH("BAJA",O8)))</formula>
    </cfRule>
    <cfRule type="containsText" dxfId="1086" priority="6302" operator="containsText" text="EXTREMA">
      <formula>NOT(ISERROR(SEARCH("EXTREMA",O8)))</formula>
    </cfRule>
    <cfRule type="containsText" dxfId="1085" priority="6303" operator="containsText" text="ALTA">
      <formula>NOT(ISERROR(SEARCH("ALTA",O8)))</formula>
    </cfRule>
    <cfRule type="containsText" dxfId="1084" priority="6304" operator="containsText" text="MODERADA">
      <formula>NOT(ISERROR(SEARCH("MODERADA",O8)))</formula>
    </cfRule>
  </conditionalFormatting>
  <conditionalFormatting sqref="I8">
    <cfRule type="expression" dxfId="1083" priority="6300">
      <formula>$D8&lt;&gt;"Riesgo_Seguridad_Digital"</formula>
    </cfRule>
  </conditionalFormatting>
  <conditionalFormatting sqref="AU8:AZ8">
    <cfRule type="expression" dxfId="1082" priority="6299">
      <formula>$AK8&lt;&gt;"Si"</formula>
    </cfRule>
  </conditionalFormatting>
  <conditionalFormatting sqref="E8">
    <cfRule type="expression" dxfId="1081" priority="6298">
      <formula>$D8&lt;&gt;"Riesgo_Seguridad_Digital"</formula>
    </cfRule>
  </conditionalFormatting>
  <conditionalFormatting sqref="F8">
    <cfRule type="expression" dxfId="1080" priority="6297">
      <formula>$D8&lt;&gt;"Riesgo_Seguridad_Digital"</formula>
    </cfRule>
  </conditionalFormatting>
  <conditionalFormatting sqref="E9">
    <cfRule type="expression" dxfId="1079" priority="6296">
      <formula>$D9&lt;&gt;"Riesgo_Seguridad_Digital"</formula>
    </cfRule>
  </conditionalFormatting>
  <conditionalFormatting sqref="F9">
    <cfRule type="expression" dxfId="1078" priority="6295">
      <formula>$D9&lt;&gt;"Riesgo_Seguridad_Digital"</formula>
    </cfRule>
  </conditionalFormatting>
  <conditionalFormatting sqref="O9">
    <cfRule type="containsText" dxfId="1077" priority="6291" operator="containsText" text="BAJA">
      <formula>NOT(ISERROR(SEARCH("BAJA",O9)))</formula>
    </cfRule>
    <cfRule type="containsText" dxfId="1076" priority="6292" operator="containsText" text="EXTREMA">
      <formula>NOT(ISERROR(SEARCH("EXTREMA",O9)))</formula>
    </cfRule>
    <cfRule type="containsText" dxfId="1075" priority="6293" operator="containsText" text="ALTA">
      <formula>NOT(ISERROR(SEARCH("ALTA",O9)))</formula>
    </cfRule>
    <cfRule type="containsText" dxfId="1074" priority="6294" operator="containsText" text="MODERADA">
      <formula>NOT(ISERROR(SEARCH("MODERADA",O9)))</formula>
    </cfRule>
  </conditionalFormatting>
  <conditionalFormatting sqref="O43 AS43 O45:O50 AS45:AS49">
    <cfRule type="containsText" dxfId="1073" priority="6285" operator="containsText" text="BAJA">
      <formula>NOT(ISERROR(SEARCH("BAJA",O43)))</formula>
    </cfRule>
    <cfRule type="containsText" dxfId="1072" priority="6286" operator="containsText" text="EXTREMA">
      <formula>NOT(ISERROR(SEARCH("EXTREMA",O43)))</formula>
    </cfRule>
    <cfRule type="containsText" dxfId="1071" priority="6287" operator="containsText" text="ALTA">
      <formula>NOT(ISERROR(SEARCH("ALTA",O43)))</formula>
    </cfRule>
    <cfRule type="containsText" dxfId="1070" priority="6288" operator="containsText" text="MODERADA">
      <formula>NOT(ISERROR(SEARCH("MODERADA",O43)))</formula>
    </cfRule>
  </conditionalFormatting>
  <conditionalFormatting sqref="AU45:AZ45 AU50:AW50 AU48:AW48 AZ47:AZ48 AU49 AZ50 AU47:AV47">
    <cfRule type="expression" dxfId="1069" priority="6284">
      <formula>$AK45&lt;&gt;"Si"</formula>
    </cfRule>
  </conditionalFormatting>
  <conditionalFormatting sqref="I43">
    <cfRule type="expression" dxfId="1068" priority="6259">
      <formula>$D43&lt;&gt;"Riesgo_Seguridad_Digital"</formula>
    </cfRule>
    <cfRule type="expression" dxfId="1067" priority="6283">
      <formula>$D43&lt;&gt;"Riesgo_Seguridad_Digital"</formula>
    </cfRule>
  </conditionalFormatting>
  <conditionalFormatting sqref="E43">
    <cfRule type="expression" dxfId="1066" priority="6278">
      <formula>$D43&lt;&gt;"Riesgo_Seguridad_Digital"</formula>
    </cfRule>
  </conditionalFormatting>
  <conditionalFormatting sqref="E50">
    <cfRule type="expression" dxfId="1065" priority="6279">
      <formula>$D50&lt;&gt;"Riesgo_Seguridad_Digital"</formula>
    </cfRule>
  </conditionalFormatting>
  <conditionalFormatting sqref="F43">
    <cfRule type="expression" dxfId="1064" priority="6277">
      <formula>$D43&lt;&gt;"Riesgo_Seguridad_Digital"</formula>
    </cfRule>
  </conditionalFormatting>
  <conditionalFormatting sqref="F47:F49">
    <cfRule type="expression" dxfId="1063" priority="6273">
      <formula>$D47&lt;&gt;"Riesgo_Seguridad_Digital"</formula>
    </cfRule>
  </conditionalFormatting>
  <conditionalFormatting sqref="E45">
    <cfRule type="expression" dxfId="1062" priority="6276">
      <formula>$D45&lt;&gt;"Riesgo_Seguridad_Digital"</formula>
    </cfRule>
  </conditionalFormatting>
  <conditionalFormatting sqref="F45">
    <cfRule type="expression" dxfId="1061" priority="6275">
      <formula>$D45&lt;&gt;"Riesgo_Seguridad_Digital"</formula>
    </cfRule>
  </conditionalFormatting>
  <conditionalFormatting sqref="E47:E49">
    <cfRule type="expression" dxfId="1060" priority="6274">
      <formula>$D47&lt;&gt;"Riesgo_Seguridad_Digital"</formula>
    </cfRule>
  </conditionalFormatting>
  <conditionalFormatting sqref="E51">
    <cfRule type="expression" dxfId="1059" priority="6271">
      <formula>$D51&lt;&gt;"Riesgo_Seguridad_Digital"</formula>
    </cfRule>
  </conditionalFormatting>
  <conditionalFormatting sqref="O44 AS44">
    <cfRule type="containsText" dxfId="1058" priority="6260" operator="containsText" text="BAJA">
      <formula>NOT(ISERROR(SEARCH("BAJA",O44)))</formula>
    </cfRule>
    <cfRule type="containsText" dxfId="1057" priority="6261" operator="containsText" text="EXTREMA">
      <formula>NOT(ISERROR(SEARCH("EXTREMA",O44)))</formula>
    </cfRule>
    <cfRule type="containsText" dxfId="1056" priority="6262" operator="containsText" text="ALTA">
      <formula>NOT(ISERROR(SEARCH("ALTA",O44)))</formula>
    </cfRule>
    <cfRule type="containsText" dxfId="1055" priority="6263" operator="containsText" text="MODERADA">
      <formula>NOT(ISERROR(SEARCH("MODERADA",O44)))</formula>
    </cfRule>
  </conditionalFormatting>
  <conditionalFormatting sqref="E46">
    <cfRule type="expression" dxfId="1054" priority="6258">
      <formula>$D46&lt;&gt;"Riesgo_Seguridad_Digital"</formula>
    </cfRule>
  </conditionalFormatting>
  <conditionalFormatting sqref="F46">
    <cfRule type="expression" dxfId="1053" priority="6257">
      <formula>$D46&lt;&gt;"Riesgo_Seguridad_Digital"</formula>
    </cfRule>
  </conditionalFormatting>
  <conditionalFormatting sqref="F52">
    <cfRule type="expression" dxfId="1052" priority="6202">
      <formula>$D52&lt;&gt;"Riesgo_Seguridad_Digital"</formula>
    </cfRule>
  </conditionalFormatting>
  <conditionalFormatting sqref="E52">
    <cfRule type="expression" dxfId="1051" priority="6203">
      <formula>$D52&lt;&gt;"Riesgo_Seguridad_Digital"</formula>
    </cfRule>
  </conditionalFormatting>
  <conditionalFormatting sqref="E53:F53 E54:E57 I53:I54">
    <cfRule type="expression" dxfId="1050" priority="6168">
      <formula>$D53&lt;&gt;"Riesgo_Seguridad_Digital"</formula>
    </cfRule>
  </conditionalFormatting>
  <conditionalFormatting sqref="AU53:AZ53">
    <cfRule type="expression" dxfId="1049" priority="6167">
      <formula>$AK53&lt;&gt;"Si"</formula>
    </cfRule>
  </conditionalFormatting>
  <conditionalFormatting sqref="O53 AS53">
    <cfRule type="containsText" dxfId="1048" priority="6145" operator="containsText" text="BAJA">
      <formula>NOT(ISERROR(SEARCH("BAJA",O53)))</formula>
    </cfRule>
    <cfRule type="containsText" dxfId="1047" priority="6146" operator="containsText" text="EXTREMA">
      <formula>NOT(ISERROR(SEARCH("EXTREMA",O53)))</formula>
    </cfRule>
    <cfRule type="containsText" dxfId="1046" priority="6147" operator="containsText" text="ALTA">
      <formula>NOT(ISERROR(SEARCH("ALTA",O53)))</formula>
    </cfRule>
    <cfRule type="containsText" dxfId="1045" priority="6148" operator="containsText" text="MODERADA">
      <formula>NOT(ISERROR(SEARCH("MODERADA",O53)))</formula>
    </cfRule>
  </conditionalFormatting>
  <conditionalFormatting sqref="F55:F57">
    <cfRule type="expression" dxfId="1044" priority="6107">
      <formula>$D55&lt;&gt;"Riesgo_Seguridad_Digital"</formula>
    </cfRule>
  </conditionalFormatting>
  <conditionalFormatting sqref="O54">
    <cfRule type="containsText" dxfId="1043" priority="6089" operator="containsText" text="BAJA">
      <formula>NOT(ISERROR(SEARCH("BAJA",O54)))</formula>
    </cfRule>
    <cfRule type="containsText" dxfId="1042" priority="6090" operator="containsText" text="EXTREMA">
      <formula>NOT(ISERROR(SEARCH("EXTREMA",O54)))</formula>
    </cfRule>
    <cfRule type="containsText" dxfId="1041" priority="6091" operator="containsText" text="ALTA">
      <formula>NOT(ISERROR(SEARCH("ALTA",O54)))</formula>
    </cfRule>
    <cfRule type="containsText" dxfId="1040" priority="6092" operator="containsText" text="MODERADA">
      <formula>NOT(ISERROR(SEARCH("MODERADA",O54)))</formula>
    </cfRule>
  </conditionalFormatting>
  <conditionalFormatting sqref="AZ54">
    <cfRule type="expression" dxfId="1039" priority="6088">
      <formula>$AK54&lt;&gt;"Si"</formula>
    </cfRule>
  </conditionalFormatting>
  <conditionalFormatting sqref="AV54">
    <cfRule type="expression" dxfId="1038" priority="6087">
      <formula>$AK54&lt;&gt;"Si"</formula>
    </cfRule>
  </conditionalFormatting>
  <conditionalFormatting sqref="AU54">
    <cfRule type="expression" dxfId="1037" priority="6086">
      <formula>$AK54&lt;&gt;"Si"</formula>
    </cfRule>
  </conditionalFormatting>
  <conditionalFormatting sqref="E58:F58">
    <cfRule type="expression" dxfId="1036" priority="6076">
      <formula>$D58&lt;&gt;"Riesgo_Seguridad_Digital"</formula>
    </cfRule>
  </conditionalFormatting>
  <conditionalFormatting sqref="O58:O59 AS58:AS59">
    <cfRule type="containsText" dxfId="1035" priority="6071" operator="containsText" text="BAJA">
      <formula>NOT(ISERROR(SEARCH("BAJA",O58)))</formula>
    </cfRule>
    <cfRule type="containsText" dxfId="1034" priority="6072" operator="containsText" text="EXTREMA">
      <formula>NOT(ISERROR(SEARCH("EXTREMA",O58)))</formula>
    </cfRule>
    <cfRule type="containsText" dxfId="1033" priority="6073" operator="containsText" text="ALTA">
      <formula>NOT(ISERROR(SEARCH("ALTA",O58)))</formula>
    </cfRule>
    <cfRule type="containsText" dxfId="1032" priority="6074" operator="containsText" text="MODERADA">
      <formula>NOT(ISERROR(SEARCH("MODERADA",O58)))</formula>
    </cfRule>
  </conditionalFormatting>
  <conditionalFormatting sqref="I59:J59">
    <cfRule type="expression" dxfId="1031" priority="6068">
      <formula>$D59&lt;&gt;"Riesgo_Seguridad_Digital"</formula>
    </cfRule>
  </conditionalFormatting>
  <conditionalFormatting sqref="I58:J58">
    <cfRule type="expression" dxfId="1030" priority="6067">
      <formula>$D58&lt;&gt;"Riesgo_Seguridad_Digital"</formula>
    </cfRule>
  </conditionalFormatting>
  <conditionalFormatting sqref="E60">
    <cfRule type="expression" dxfId="1029" priority="6050">
      <formula>$D60&lt;&gt;"Riesgo_Seguridad_Digital"</formula>
    </cfRule>
  </conditionalFormatting>
  <conditionalFormatting sqref="E62">
    <cfRule type="expression" dxfId="1028" priority="6048">
      <formula>$D62&lt;&gt;"Riesgo_Seguridad_Digital"</formula>
    </cfRule>
  </conditionalFormatting>
  <conditionalFormatting sqref="E61">
    <cfRule type="expression" dxfId="1027" priority="6046">
      <formula>$D61&lt;&gt;"Riesgo_Seguridad_Digital"</formula>
    </cfRule>
  </conditionalFormatting>
  <conditionalFormatting sqref="E64">
    <cfRule type="expression" dxfId="1026" priority="6043">
      <formula>$D64&lt;&gt;"Riesgo_Seguridad_Digital"</formula>
    </cfRule>
  </conditionalFormatting>
  <conditionalFormatting sqref="E63">
    <cfRule type="expression" dxfId="1025" priority="6045">
      <formula>$D63&lt;&gt;"Riesgo_Seguridad_Digital"</formula>
    </cfRule>
  </conditionalFormatting>
  <conditionalFormatting sqref="E65">
    <cfRule type="expression" dxfId="1024" priority="6044">
      <formula>$D65&lt;&gt;"Riesgo_Seguridad_Digital"</formula>
    </cfRule>
  </conditionalFormatting>
  <conditionalFormatting sqref="E67">
    <cfRule type="expression" dxfId="1023" priority="6040">
      <formula>$D67&lt;&gt;"Riesgo_Seguridad_Digital"</formula>
    </cfRule>
  </conditionalFormatting>
  <conditionalFormatting sqref="E66">
    <cfRule type="expression" dxfId="1022" priority="6042">
      <formula>$D66&lt;&gt;"Riesgo_Seguridad_Digital"</formula>
    </cfRule>
  </conditionalFormatting>
  <conditionalFormatting sqref="E68">
    <cfRule type="expression" dxfId="1021" priority="6041">
      <formula>$D68&lt;&gt;"Riesgo_Seguridad_Digital"</formula>
    </cfRule>
  </conditionalFormatting>
  <conditionalFormatting sqref="AV61">
    <cfRule type="expression" dxfId="1020" priority="5974">
      <formula>$AK61&lt;&gt;"Si"</formula>
    </cfRule>
  </conditionalFormatting>
  <conditionalFormatting sqref="AS60">
    <cfRule type="containsText" dxfId="1019" priority="5970" operator="containsText" text="BAJA">
      <formula>NOT(ISERROR(SEARCH("BAJA",AS60)))</formula>
    </cfRule>
    <cfRule type="containsText" dxfId="1018" priority="5971" operator="containsText" text="EXTREMA">
      <formula>NOT(ISERROR(SEARCH("EXTREMA",AS60)))</formula>
    </cfRule>
    <cfRule type="containsText" dxfId="1017" priority="5972" operator="containsText" text="ALTA">
      <formula>NOT(ISERROR(SEARCH("ALTA",AS60)))</formula>
    </cfRule>
    <cfRule type="containsText" dxfId="1016" priority="5973" operator="containsText" text="MODERADA">
      <formula>NOT(ISERROR(SEARCH("MODERADA",AS60)))</formula>
    </cfRule>
  </conditionalFormatting>
  <conditionalFormatting sqref="AU60:AW60">
    <cfRule type="expression" dxfId="1015" priority="5978">
      <formula>$AK60&lt;&gt;"Si"</formula>
    </cfRule>
  </conditionalFormatting>
  <conditionalFormatting sqref="AS62">
    <cfRule type="containsText" dxfId="1014" priority="5950" operator="containsText" text="BAJA">
      <formula>NOT(ISERROR(SEARCH("BAJA",AS62)))</formula>
    </cfRule>
    <cfRule type="containsText" dxfId="1013" priority="5951" operator="containsText" text="EXTREMA">
      <formula>NOT(ISERROR(SEARCH("EXTREMA",AS62)))</formula>
    </cfRule>
    <cfRule type="containsText" dxfId="1012" priority="5952" operator="containsText" text="ALTA">
      <formula>NOT(ISERROR(SEARCH("ALTA",AS62)))</formula>
    </cfRule>
    <cfRule type="containsText" dxfId="1011" priority="5953" operator="containsText" text="MODERADA">
      <formula>NOT(ISERROR(SEARCH("MODERADA",AS62)))</formula>
    </cfRule>
  </conditionalFormatting>
  <conditionalFormatting sqref="I62">
    <cfRule type="expression" dxfId="1010" priority="5977">
      <formula>$D62&lt;&gt;"Riesgo_Seguridad_Digital"</formula>
    </cfRule>
  </conditionalFormatting>
  <conditionalFormatting sqref="AU62:AV62">
    <cfRule type="expression" dxfId="1009" priority="5976">
      <formula>$AK62&lt;&gt;"Si"</formula>
    </cfRule>
  </conditionalFormatting>
  <conditionalFormatting sqref="AU61">
    <cfRule type="expression" dxfId="1008" priority="5975">
      <formula>$AK61&lt;&gt;"Si"</formula>
    </cfRule>
  </conditionalFormatting>
  <conditionalFormatting sqref="I61">
    <cfRule type="expression" dxfId="1007" priority="5954">
      <formula>$D61&lt;&gt;"Riesgo_Seguridad_Digital"</formula>
    </cfRule>
  </conditionalFormatting>
  <conditionalFormatting sqref="I60">
    <cfRule type="expression" dxfId="1006" priority="5969">
      <formula>$D60&lt;&gt;"Riesgo_Seguridad_Digital"</formula>
    </cfRule>
  </conditionalFormatting>
  <conditionalFormatting sqref="J60">
    <cfRule type="expression" dxfId="1005" priority="5968">
      <formula>$D60&lt;&gt;"Riesgo_Seguridad_Digital"</formula>
    </cfRule>
  </conditionalFormatting>
  <conditionalFormatting sqref="K60">
    <cfRule type="expression" dxfId="1004" priority="5967">
      <formula>$D60&lt;&gt;"Riesgo_Seguridad_Digital"</formula>
    </cfRule>
  </conditionalFormatting>
  <conditionalFormatting sqref="L60">
    <cfRule type="expression" dxfId="1003" priority="5966">
      <formula>$D60&lt;&gt;"Riesgo_Seguridad_Digital"</formula>
    </cfRule>
  </conditionalFormatting>
  <conditionalFormatting sqref="P60">
    <cfRule type="expression" dxfId="1002" priority="5965">
      <formula>$D60&lt;&gt;"Riesgo_Seguridad_Digital"</formula>
    </cfRule>
  </conditionalFormatting>
  <conditionalFormatting sqref="Q60">
    <cfRule type="expression" dxfId="1001" priority="5964">
      <formula>$D60&lt;&gt;"Riesgo_Seguridad_Digital"</formula>
    </cfRule>
  </conditionalFormatting>
  <conditionalFormatting sqref="AS61">
    <cfRule type="containsText" dxfId="1000" priority="5960" operator="containsText" text="BAJA">
      <formula>NOT(ISERROR(SEARCH("BAJA",AS61)))</formula>
    </cfRule>
    <cfRule type="containsText" dxfId="999" priority="5961" operator="containsText" text="EXTREMA">
      <formula>NOT(ISERROR(SEARCH("EXTREMA",AS61)))</formula>
    </cfRule>
    <cfRule type="containsText" dxfId="998" priority="5962" operator="containsText" text="ALTA">
      <formula>NOT(ISERROR(SEARCH("ALTA",AS61)))</formula>
    </cfRule>
    <cfRule type="containsText" dxfId="997" priority="5963" operator="containsText" text="MODERADA">
      <formula>NOT(ISERROR(SEARCH("MODERADA",AS61)))</formula>
    </cfRule>
  </conditionalFormatting>
  <conditionalFormatting sqref="AW61">
    <cfRule type="expression" dxfId="996" priority="5959">
      <formula>$AK61&lt;&gt;"Si"</formula>
    </cfRule>
  </conditionalFormatting>
  <conditionalFormatting sqref="O60:O61">
    <cfRule type="containsText" dxfId="995" priority="5955" operator="containsText" text="BAJA">
      <formula>NOT(ISERROR(SEARCH("BAJA",O60)))</formula>
    </cfRule>
    <cfRule type="containsText" dxfId="994" priority="5956" operator="containsText" text="EXTREMA">
      <formula>NOT(ISERROR(SEARCH("EXTREMA",O60)))</formula>
    </cfRule>
    <cfRule type="containsText" dxfId="993" priority="5957" operator="containsText" text="ALTA">
      <formula>NOT(ISERROR(SEARCH("ALTA",O60)))</formula>
    </cfRule>
    <cfRule type="containsText" dxfId="992" priority="5958" operator="containsText" text="MODERADA">
      <formula>NOT(ISERROR(SEARCH("MODERADA",O60)))</formula>
    </cfRule>
  </conditionalFormatting>
  <conditionalFormatting sqref="O62">
    <cfRule type="containsText" dxfId="991" priority="5946" operator="containsText" text="BAJA">
      <formula>NOT(ISERROR(SEARCH("BAJA",O62)))</formula>
    </cfRule>
    <cfRule type="containsText" dxfId="990" priority="5947" operator="containsText" text="EXTREMA">
      <formula>NOT(ISERROR(SEARCH("EXTREMA",O62)))</formula>
    </cfRule>
    <cfRule type="containsText" dxfId="989" priority="5948" operator="containsText" text="ALTA">
      <formula>NOT(ISERROR(SEARCH("ALTA",O62)))</formula>
    </cfRule>
    <cfRule type="containsText" dxfId="988" priority="5949" operator="containsText" text="MODERADA">
      <formula>NOT(ISERROR(SEARCH("MODERADA",O62)))</formula>
    </cfRule>
  </conditionalFormatting>
  <conditionalFormatting sqref="E70">
    <cfRule type="expression" dxfId="987" priority="5925">
      <formula>$D70&lt;&gt;"Riesgo_Seguridad_Digital"</formula>
    </cfRule>
  </conditionalFormatting>
  <conditionalFormatting sqref="E69">
    <cfRule type="expression" dxfId="986" priority="5927">
      <formula>$D69&lt;&gt;"Riesgo_Seguridad_Digital"</formula>
    </cfRule>
  </conditionalFormatting>
  <conditionalFormatting sqref="E71">
    <cfRule type="expression" dxfId="985" priority="5926">
      <formula>$D71&lt;&gt;"Riesgo_Seguridad_Digital"</formula>
    </cfRule>
  </conditionalFormatting>
  <conditionalFormatting sqref="E73">
    <cfRule type="expression" dxfId="984" priority="5922">
      <formula>$D73&lt;&gt;"Riesgo_Seguridad_Digital"</formula>
    </cfRule>
  </conditionalFormatting>
  <conditionalFormatting sqref="E72">
    <cfRule type="expression" dxfId="983" priority="5924">
      <formula>$D72&lt;&gt;"Riesgo_Seguridad_Digital"</formula>
    </cfRule>
  </conditionalFormatting>
  <conditionalFormatting sqref="E74">
    <cfRule type="expression" dxfId="982" priority="5923">
      <formula>$D74&lt;&gt;"Riesgo_Seguridad_Digital"</formula>
    </cfRule>
  </conditionalFormatting>
  <conditionalFormatting sqref="E76">
    <cfRule type="expression" dxfId="981" priority="5919">
      <formula>$D76&lt;&gt;"Riesgo_Seguridad_Digital"</formula>
    </cfRule>
  </conditionalFormatting>
  <conditionalFormatting sqref="E75">
    <cfRule type="expression" dxfId="980" priority="5921">
      <formula>$D75&lt;&gt;"Riesgo_Seguridad_Digital"</formula>
    </cfRule>
  </conditionalFormatting>
  <conditionalFormatting sqref="E77">
    <cfRule type="expression" dxfId="979" priority="5920">
      <formula>$D77&lt;&gt;"Riesgo_Seguridad_Digital"</formula>
    </cfRule>
  </conditionalFormatting>
  <conditionalFormatting sqref="E79">
    <cfRule type="expression" dxfId="978" priority="5916">
      <formula>$D79&lt;&gt;"Riesgo_Seguridad_Digital"</formula>
    </cfRule>
  </conditionalFormatting>
  <conditionalFormatting sqref="E78">
    <cfRule type="expression" dxfId="977" priority="5918">
      <formula>$D78&lt;&gt;"Riesgo_Seguridad_Digital"</formula>
    </cfRule>
  </conditionalFormatting>
  <conditionalFormatting sqref="E80">
    <cfRule type="expression" dxfId="976" priority="5917">
      <formula>$D80&lt;&gt;"Riesgo_Seguridad_Digital"</formula>
    </cfRule>
  </conditionalFormatting>
  <conditionalFormatting sqref="E82">
    <cfRule type="expression" dxfId="975" priority="5913">
      <formula>$D82&lt;&gt;"Riesgo_Seguridad_Digital"</formula>
    </cfRule>
  </conditionalFormatting>
  <conditionalFormatting sqref="E81">
    <cfRule type="expression" dxfId="974" priority="5915">
      <formula>$D81&lt;&gt;"Riesgo_Seguridad_Digital"</formula>
    </cfRule>
  </conditionalFormatting>
  <conditionalFormatting sqref="E83">
    <cfRule type="expression" dxfId="973" priority="5914">
      <formula>$D83&lt;&gt;"Riesgo_Seguridad_Digital"</formula>
    </cfRule>
  </conditionalFormatting>
  <conditionalFormatting sqref="E85">
    <cfRule type="expression" dxfId="972" priority="5910">
      <formula>$D85&lt;&gt;"Riesgo_Seguridad_Digital"</formula>
    </cfRule>
  </conditionalFormatting>
  <conditionalFormatting sqref="E84">
    <cfRule type="expression" dxfId="971" priority="5912">
      <formula>$D84&lt;&gt;"Riesgo_Seguridad_Digital"</formula>
    </cfRule>
  </conditionalFormatting>
  <conditionalFormatting sqref="E86">
    <cfRule type="expression" dxfId="970" priority="5911">
      <formula>$D86&lt;&gt;"Riesgo_Seguridad_Digital"</formula>
    </cfRule>
  </conditionalFormatting>
  <conditionalFormatting sqref="E88">
    <cfRule type="expression" dxfId="969" priority="5907">
      <formula>$D88&lt;&gt;"Riesgo_Seguridad_Digital"</formula>
    </cfRule>
  </conditionalFormatting>
  <conditionalFormatting sqref="E87">
    <cfRule type="expression" dxfId="968" priority="5909">
      <formula>$D87&lt;&gt;"Riesgo_Seguridad_Digital"</formula>
    </cfRule>
  </conditionalFormatting>
  <conditionalFormatting sqref="E89">
    <cfRule type="expression" dxfId="967" priority="5908">
      <formula>$D89&lt;&gt;"Riesgo_Seguridad_Digital"</formula>
    </cfRule>
  </conditionalFormatting>
  <conditionalFormatting sqref="E91">
    <cfRule type="expression" dxfId="966" priority="5904">
      <formula>$D91&lt;&gt;"Riesgo_Seguridad_Digital"</formula>
    </cfRule>
  </conditionalFormatting>
  <conditionalFormatting sqref="E90">
    <cfRule type="expression" dxfId="965" priority="5906">
      <formula>$D90&lt;&gt;"Riesgo_Seguridad_Digital"</formula>
    </cfRule>
  </conditionalFormatting>
  <conditionalFormatting sqref="E92">
    <cfRule type="expression" dxfId="964" priority="5905">
      <formula>$D92&lt;&gt;"Riesgo_Seguridad_Digital"</formula>
    </cfRule>
  </conditionalFormatting>
  <conditionalFormatting sqref="E94">
    <cfRule type="expression" dxfId="963" priority="5901">
      <formula>$D94&lt;&gt;"Riesgo_Seguridad_Digital"</formula>
    </cfRule>
  </conditionalFormatting>
  <conditionalFormatting sqref="E93">
    <cfRule type="expression" dxfId="962" priority="5903">
      <formula>$D93&lt;&gt;"Riesgo_Seguridad_Digital"</formula>
    </cfRule>
  </conditionalFormatting>
  <conditionalFormatting sqref="E95">
    <cfRule type="expression" dxfId="961" priority="5902">
      <formula>$D95&lt;&gt;"Riesgo_Seguridad_Digital"</formula>
    </cfRule>
  </conditionalFormatting>
  <conditionalFormatting sqref="E97">
    <cfRule type="expression" dxfId="960" priority="5898">
      <formula>$D97&lt;&gt;"Riesgo_Seguridad_Digital"</formula>
    </cfRule>
  </conditionalFormatting>
  <conditionalFormatting sqref="E96">
    <cfRule type="expression" dxfId="959" priority="5900">
      <formula>$D96&lt;&gt;"Riesgo_Seguridad_Digital"</formula>
    </cfRule>
  </conditionalFormatting>
  <conditionalFormatting sqref="E98">
    <cfRule type="expression" dxfId="958" priority="5899">
      <formula>$D98&lt;&gt;"Riesgo_Seguridad_Digital"</formula>
    </cfRule>
  </conditionalFormatting>
  <conditionalFormatting sqref="E100">
    <cfRule type="expression" dxfId="957" priority="5895">
      <formula>$D100&lt;&gt;"Riesgo_Seguridad_Digital"</formula>
    </cfRule>
  </conditionalFormatting>
  <conditionalFormatting sqref="E99">
    <cfRule type="expression" dxfId="956" priority="5897">
      <formula>$D99&lt;&gt;"Riesgo_Seguridad_Digital"</formula>
    </cfRule>
  </conditionalFormatting>
  <conditionalFormatting sqref="E101">
    <cfRule type="expression" dxfId="955" priority="5896">
      <formula>$D101&lt;&gt;"Riesgo_Seguridad_Digital"</formula>
    </cfRule>
  </conditionalFormatting>
  <conditionalFormatting sqref="E103">
    <cfRule type="expression" dxfId="954" priority="5892">
      <formula>$D103&lt;&gt;"Riesgo_Seguridad_Digital"</formula>
    </cfRule>
  </conditionalFormatting>
  <conditionalFormatting sqref="E102">
    <cfRule type="expression" dxfId="953" priority="5894">
      <formula>$D102&lt;&gt;"Riesgo_Seguridad_Digital"</formula>
    </cfRule>
  </conditionalFormatting>
  <conditionalFormatting sqref="E104">
    <cfRule type="expression" dxfId="952" priority="5893">
      <formula>$D104&lt;&gt;"Riesgo_Seguridad_Digital"</formula>
    </cfRule>
  </conditionalFormatting>
  <conditionalFormatting sqref="E106">
    <cfRule type="expression" dxfId="951" priority="5889">
      <formula>$D106&lt;&gt;"Riesgo_Seguridad_Digital"</formula>
    </cfRule>
  </conditionalFormatting>
  <conditionalFormatting sqref="E105">
    <cfRule type="expression" dxfId="950" priority="5891">
      <formula>$D105&lt;&gt;"Riesgo_Seguridad_Digital"</formula>
    </cfRule>
  </conditionalFormatting>
  <conditionalFormatting sqref="E107">
    <cfRule type="expression" dxfId="949" priority="5890">
      <formula>$D107&lt;&gt;"Riesgo_Seguridad_Digital"</formula>
    </cfRule>
  </conditionalFormatting>
  <conditionalFormatting sqref="AV64">
    <cfRule type="expression" dxfId="948" priority="4684">
      <formula>$AK64&lt;&gt;"Si"</formula>
    </cfRule>
  </conditionalFormatting>
  <conditionalFormatting sqref="AS63">
    <cfRule type="containsText" dxfId="947" priority="4680" operator="containsText" text="BAJA">
      <formula>NOT(ISERROR(SEARCH("BAJA",AS63)))</formula>
    </cfRule>
    <cfRule type="containsText" dxfId="946" priority="4681" operator="containsText" text="EXTREMA">
      <formula>NOT(ISERROR(SEARCH("EXTREMA",AS63)))</formula>
    </cfRule>
    <cfRule type="containsText" dxfId="945" priority="4682" operator="containsText" text="ALTA">
      <formula>NOT(ISERROR(SEARCH("ALTA",AS63)))</formula>
    </cfRule>
    <cfRule type="containsText" dxfId="944" priority="4683" operator="containsText" text="MODERADA">
      <formula>NOT(ISERROR(SEARCH("MODERADA",AS63)))</formula>
    </cfRule>
  </conditionalFormatting>
  <conditionalFormatting sqref="AU63:AW63">
    <cfRule type="expression" dxfId="943" priority="4688">
      <formula>$AK63&lt;&gt;"Si"</formula>
    </cfRule>
  </conditionalFormatting>
  <conditionalFormatting sqref="AS65">
    <cfRule type="containsText" dxfId="942" priority="4660" operator="containsText" text="BAJA">
      <formula>NOT(ISERROR(SEARCH("BAJA",AS65)))</formula>
    </cfRule>
    <cfRule type="containsText" dxfId="941" priority="4661" operator="containsText" text="EXTREMA">
      <formula>NOT(ISERROR(SEARCH("EXTREMA",AS65)))</formula>
    </cfRule>
    <cfRule type="containsText" dxfId="940" priority="4662" operator="containsText" text="ALTA">
      <formula>NOT(ISERROR(SEARCH("ALTA",AS65)))</formula>
    </cfRule>
    <cfRule type="containsText" dxfId="939" priority="4663" operator="containsText" text="MODERADA">
      <formula>NOT(ISERROR(SEARCH("MODERADA",AS65)))</formula>
    </cfRule>
  </conditionalFormatting>
  <conditionalFormatting sqref="I65">
    <cfRule type="expression" dxfId="938" priority="4687">
      <formula>$D65&lt;&gt;"Riesgo_Seguridad_Digital"</formula>
    </cfRule>
  </conditionalFormatting>
  <conditionalFormatting sqref="AU65:AV65">
    <cfRule type="expression" dxfId="937" priority="4686">
      <formula>$AK65&lt;&gt;"Si"</formula>
    </cfRule>
  </conditionalFormatting>
  <conditionalFormatting sqref="AU64">
    <cfRule type="expression" dxfId="936" priority="4685">
      <formula>$AK64&lt;&gt;"Si"</formula>
    </cfRule>
  </conditionalFormatting>
  <conditionalFormatting sqref="I64">
    <cfRule type="expression" dxfId="935" priority="4664">
      <formula>$D64&lt;&gt;"Riesgo_Seguridad_Digital"</formula>
    </cfRule>
  </conditionalFormatting>
  <conditionalFormatting sqref="I63">
    <cfRule type="expression" dxfId="934" priority="4679">
      <formula>$D63&lt;&gt;"Riesgo_Seguridad_Digital"</formula>
    </cfRule>
  </conditionalFormatting>
  <conditionalFormatting sqref="J63">
    <cfRule type="expression" dxfId="933" priority="4678">
      <formula>$D63&lt;&gt;"Riesgo_Seguridad_Digital"</formula>
    </cfRule>
  </conditionalFormatting>
  <conditionalFormatting sqref="K63">
    <cfRule type="expression" dxfId="932" priority="4677">
      <formula>$D63&lt;&gt;"Riesgo_Seguridad_Digital"</formula>
    </cfRule>
  </conditionalFormatting>
  <conditionalFormatting sqref="L63">
    <cfRule type="expression" dxfId="931" priority="4676">
      <formula>$D63&lt;&gt;"Riesgo_Seguridad_Digital"</formula>
    </cfRule>
  </conditionalFormatting>
  <conditionalFormatting sqref="P63">
    <cfRule type="expression" dxfId="930" priority="4675">
      <formula>$D63&lt;&gt;"Riesgo_Seguridad_Digital"</formula>
    </cfRule>
  </conditionalFormatting>
  <conditionalFormatting sqref="Q63">
    <cfRule type="expression" dxfId="929" priority="4674">
      <formula>$D63&lt;&gt;"Riesgo_Seguridad_Digital"</formula>
    </cfRule>
  </conditionalFormatting>
  <conditionalFormatting sqref="AS64">
    <cfRule type="containsText" dxfId="928" priority="4670" operator="containsText" text="BAJA">
      <formula>NOT(ISERROR(SEARCH("BAJA",AS64)))</formula>
    </cfRule>
    <cfRule type="containsText" dxfId="927" priority="4671" operator="containsText" text="EXTREMA">
      <formula>NOT(ISERROR(SEARCH("EXTREMA",AS64)))</formula>
    </cfRule>
    <cfRule type="containsText" dxfId="926" priority="4672" operator="containsText" text="ALTA">
      <formula>NOT(ISERROR(SEARCH("ALTA",AS64)))</formula>
    </cfRule>
    <cfRule type="containsText" dxfId="925" priority="4673" operator="containsText" text="MODERADA">
      <formula>NOT(ISERROR(SEARCH("MODERADA",AS64)))</formula>
    </cfRule>
  </conditionalFormatting>
  <conditionalFormatting sqref="AW64">
    <cfRule type="expression" dxfId="924" priority="4669">
      <formula>$AK64&lt;&gt;"Si"</formula>
    </cfRule>
  </conditionalFormatting>
  <conditionalFormatting sqref="O63:O64">
    <cfRule type="containsText" dxfId="923" priority="4665" operator="containsText" text="BAJA">
      <formula>NOT(ISERROR(SEARCH("BAJA",O63)))</formula>
    </cfRule>
    <cfRule type="containsText" dxfId="922" priority="4666" operator="containsText" text="EXTREMA">
      <formula>NOT(ISERROR(SEARCH("EXTREMA",O63)))</formula>
    </cfRule>
    <cfRule type="containsText" dxfId="921" priority="4667" operator="containsText" text="ALTA">
      <formula>NOT(ISERROR(SEARCH("ALTA",O63)))</formula>
    </cfRule>
    <cfRule type="containsText" dxfId="920" priority="4668" operator="containsText" text="MODERADA">
      <formula>NOT(ISERROR(SEARCH("MODERADA",O63)))</formula>
    </cfRule>
  </conditionalFormatting>
  <conditionalFormatting sqref="O65">
    <cfRule type="containsText" dxfId="919" priority="4656" operator="containsText" text="BAJA">
      <formula>NOT(ISERROR(SEARCH("BAJA",O65)))</formula>
    </cfRule>
    <cfRule type="containsText" dxfId="918" priority="4657" operator="containsText" text="EXTREMA">
      <formula>NOT(ISERROR(SEARCH("EXTREMA",O65)))</formula>
    </cfRule>
    <cfRule type="containsText" dxfId="917" priority="4658" operator="containsText" text="ALTA">
      <formula>NOT(ISERROR(SEARCH("ALTA",O65)))</formula>
    </cfRule>
    <cfRule type="containsText" dxfId="916" priority="4659" operator="containsText" text="MODERADA">
      <formula>NOT(ISERROR(SEARCH("MODERADA",O65)))</formula>
    </cfRule>
  </conditionalFormatting>
  <conditionalFormatting sqref="AV67">
    <cfRule type="expression" dxfId="915" priority="4651">
      <formula>$AK67&lt;&gt;"Si"</formula>
    </cfRule>
  </conditionalFormatting>
  <conditionalFormatting sqref="AS66">
    <cfRule type="containsText" dxfId="914" priority="4647" operator="containsText" text="BAJA">
      <formula>NOT(ISERROR(SEARCH("BAJA",AS66)))</formula>
    </cfRule>
    <cfRule type="containsText" dxfId="913" priority="4648" operator="containsText" text="EXTREMA">
      <formula>NOT(ISERROR(SEARCH("EXTREMA",AS66)))</formula>
    </cfRule>
    <cfRule type="containsText" dxfId="912" priority="4649" operator="containsText" text="ALTA">
      <formula>NOT(ISERROR(SEARCH("ALTA",AS66)))</formula>
    </cfRule>
    <cfRule type="containsText" dxfId="911" priority="4650" operator="containsText" text="MODERADA">
      <formula>NOT(ISERROR(SEARCH("MODERADA",AS66)))</formula>
    </cfRule>
  </conditionalFormatting>
  <conditionalFormatting sqref="AU66:AW66">
    <cfRule type="expression" dxfId="910" priority="4655">
      <formula>$AK66&lt;&gt;"Si"</formula>
    </cfRule>
  </conditionalFormatting>
  <conditionalFormatting sqref="AS68">
    <cfRule type="containsText" dxfId="909" priority="4627" operator="containsText" text="BAJA">
      <formula>NOT(ISERROR(SEARCH("BAJA",AS68)))</formula>
    </cfRule>
    <cfRule type="containsText" dxfId="908" priority="4628" operator="containsText" text="EXTREMA">
      <formula>NOT(ISERROR(SEARCH("EXTREMA",AS68)))</formula>
    </cfRule>
    <cfRule type="containsText" dxfId="907" priority="4629" operator="containsText" text="ALTA">
      <formula>NOT(ISERROR(SEARCH("ALTA",AS68)))</formula>
    </cfRule>
    <cfRule type="containsText" dxfId="906" priority="4630" operator="containsText" text="MODERADA">
      <formula>NOT(ISERROR(SEARCH("MODERADA",AS68)))</formula>
    </cfRule>
  </conditionalFormatting>
  <conditionalFormatting sqref="I68">
    <cfRule type="expression" dxfId="905" priority="4654">
      <formula>$D68&lt;&gt;"Riesgo_Seguridad_Digital"</formula>
    </cfRule>
  </conditionalFormatting>
  <conditionalFormatting sqref="AU68:AV68">
    <cfRule type="expression" dxfId="904" priority="4653">
      <formula>$AK68&lt;&gt;"Si"</formula>
    </cfRule>
  </conditionalFormatting>
  <conditionalFormatting sqref="AU67">
    <cfRule type="expression" dxfId="903" priority="4652">
      <formula>$AK67&lt;&gt;"Si"</formula>
    </cfRule>
  </conditionalFormatting>
  <conditionalFormatting sqref="I67">
    <cfRule type="expression" dxfId="902" priority="4631">
      <formula>$D67&lt;&gt;"Riesgo_Seguridad_Digital"</formula>
    </cfRule>
  </conditionalFormatting>
  <conditionalFormatting sqref="I66">
    <cfRule type="expression" dxfId="901" priority="4646">
      <formula>$D66&lt;&gt;"Riesgo_Seguridad_Digital"</formula>
    </cfRule>
  </conditionalFormatting>
  <conditionalFormatting sqref="J66">
    <cfRule type="expression" dxfId="900" priority="4645">
      <formula>$D66&lt;&gt;"Riesgo_Seguridad_Digital"</formula>
    </cfRule>
  </conditionalFormatting>
  <conditionalFormatting sqref="K66">
    <cfRule type="expression" dxfId="899" priority="4644">
      <formula>$D66&lt;&gt;"Riesgo_Seguridad_Digital"</formula>
    </cfRule>
  </conditionalFormatting>
  <conditionalFormatting sqref="L66">
    <cfRule type="expression" dxfId="898" priority="4643">
      <formula>$D66&lt;&gt;"Riesgo_Seguridad_Digital"</formula>
    </cfRule>
  </conditionalFormatting>
  <conditionalFormatting sqref="P66">
    <cfRule type="expression" dxfId="897" priority="4642">
      <formula>$D66&lt;&gt;"Riesgo_Seguridad_Digital"</formula>
    </cfRule>
  </conditionalFormatting>
  <conditionalFormatting sqref="Q66">
    <cfRule type="expression" dxfId="896" priority="4641">
      <formula>$D66&lt;&gt;"Riesgo_Seguridad_Digital"</formula>
    </cfRule>
  </conditionalFormatting>
  <conditionalFormatting sqref="AS67">
    <cfRule type="containsText" dxfId="895" priority="4637" operator="containsText" text="BAJA">
      <formula>NOT(ISERROR(SEARCH("BAJA",AS67)))</formula>
    </cfRule>
    <cfRule type="containsText" dxfId="894" priority="4638" operator="containsText" text="EXTREMA">
      <formula>NOT(ISERROR(SEARCH("EXTREMA",AS67)))</formula>
    </cfRule>
    <cfRule type="containsText" dxfId="893" priority="4639" operator="containsText" text="ALTA">
      <formula>NOT(ISERROR(SEARCH("ALTA",AS67)))</formula>
    </cfRule>
    <cfRule type="containsText" dxfId="892" priority="4640" operator="containsText" text="MODERADA">
      <formula>NOT(ISERROR(SEARCH("MODERADA",AS67)))</formula>
    </cfRule>
  </conditionalFormatting>
  <conditionalFormatting sqref="O66:O67">
    <cfRule type="containsText" dxfId="891" priority="4632" operator="containsText" text="BAJA">
      <formula>NOT(ISERROR(SEARCH("BAJA",O66)))</formula>
    </cfRule>
    <cfRule type="containsText" dxfId="890" priority="4633" operator="containsText" text="EXTREMA">
      <formula>NOT(ISERROR(SEARCH("EXTREMA",O66)))</formula>
    </cfRule>
    <cfRule type="containsText" dxfId="889" priority="4634" operator="containsText" text="ALTA">
      <formula>NOT(ISERROR(SEARCH("ALTA",O66)))</formula>
    </cfRule>
    <cfRule type="containsText" dxfId="888" priority="4635" operator="containsText" text="MODERADA">
      <formula>NOT(ISERROR(SEARCH("MODERADA",O66)))</formula>
    </cfRule>
  </conditionalFormatting>
  <conditionalFormatting sqref="O68">
    <cfRule type="containsText" dxfId="887" priority="4623" operator="containsText" text="BAJA">
      <formula>NOT(ISERROR(SEARCH("BAJA",O68)))</formula>
    </cfRule>
    <cfRule type="containsText" dxfId="886" priority="4624" operator="containsText" text="EXTREMA">
      <formula>NOT(ISERROR(SEARCH("EXTREMA",O68)))</formula>
    </cfRule>
    <cfRule type="containsText" dxfId="885" priority="4625" operator="containsText" text="ALTA">
      <formula>NOT(ISERROR(SEARCH("ALTA",O68)))</formula>
    </cfRule>
    <cfRule type="containsText" dxfId="884" priority="4626" operator="containsText" text="MODERADA">
      <formula>NOT(ISERROR(SEARCH("MODERADA",O68)))</formula>
    </cfRule>
  </conditionalFormatting>
  <conditionalFormatting sqref="AV70">
    <cfRule type="expression" dxfId="883" priority="4618">
      <formula>$AK70&lt;&gt;"Si"</formula>
    </cfRule>
  </conditionalFormatting>
  <conditionalFormatting sqref="AS69">
    <cfRule type="containsText" dxfId="882" priority="4614" operator="containsText" text="BAJA">
      <formula>NOT(ISERROR(SEARCH("BAJA",AS69)))</formula>
    </cfRule>
    <cfRule type="containsText" dxfId="881" priority="4615" operator="containsText" text="EXTREMA">
      <formula>NOT(ISERROR(SEARCH("EXTREMA",AS69)))</formula>
    </cfRule>
    <cfRule type="containsText" dxfId="880" priority="4616" operator="containsText" text="ALTA">
      <formula>NOT(ISERROR(SEARCH("ALTA",AS69)))</formula>
    </cfRule>
    <cfRule type="containsText" dxfId="879" priority="4617" operator="containsText" text="MODERADA">
      <formula>NOT(ISERROR(SEARCH("MODERADA",AS69)))</formula>
    </cfRule>
  </conditionalFormatting>
  <conditionalFormatting sqref="AU69:AW69">
    <cfRule type="expression" dxfId="878" priority="4622">
      <formula>$AK69&lt;&gt;"Si"</formula>
    </cfRule>
  </conditionalFormatting>
  <conditionalFormatting sqref="AS71">
    <cfRule type="containsText" dxfId="877" priority="4594" operator="containsText" text="BAJA">
      <formula>NOT(ISERROR(SEARCH("BAJA",AS71)))</formula>
    </cfRule>
    <cfRule type="containsText" dxfId="876" priority="4595" operator="containsText" text="EXTREMA">
      <formula>NOT(ISERROR(SEARCH("EXTREMA",AS71)))</formula>
    </cfRule>
    <cfRule type="containsText" dxfId="875" priority="4596" operator="containsText" text="ALTA">
      <formula>NOT(ISERROR(SEARCH("ALTA",AS71)))</formula>
    </cfRule>
    <cfRule type="containsText" dxfId="874" priority="4597" operator="containsText" text="MODERADA">
      <formula>NOT(ISERROR(SEARCH("MODERADA",AS71)))</formula>
    </cfRule>
  </conditionalFormatting>
  <conditionalFormatting sqref="I71">
    <cfRule type="expression" dxfId="873" priority="4621">
      <formula>$D71&lt;&gt;"Riesgo_Seguridad_Digital"</formula>
    </cfRule>
  </conditionalFormatting>
  <conditionalFormatting sqref="AU71:AV71">
    <cfRule type="expression" dxfId="872" priority="4620">
      <formula>$AK71&lt;&gt;"Si"</formula>
    </cfRule>
  </conditionalFormatting>
  <conditionalFormatting sqref="AU70">
    <cfRule type="expression" dxfId="871" priority="4619">
      <formula>$AK70&lt;&gt;"Si"</formula>
    </cfRule>
  </conditionalFormatting>
  <conditionalFormatting sqref="I70">
    <cfRule type="expression" dxfId="870" priority="4598">
      <formula>$D70&lt;&gt;"Riesgo_Seguridad_Digital"</formula>
    </cfRule>
  </conditionalFormatting>
  <conditionalFormatting sqref="I69">
    <cfRule type="expression" dxfId="869" priority="4613">
      <formula>$D69&lt;&gt;"Riesgo_Seguridad_Digital"</formula>
    </cfRule>
  </conditionalFormatting>
  <conditionalFormatting sqref="J69">
    <cfRule type="expression" dxfId="868" priority="4612">
      <formula>$D69&lt;&gt;"Riesgo_Seguridad_Digital"</formula>
    </cfRule>
  </conditionalFormatting>
  <conditionalFormatting sqref="K69">
    <cfRule type="expression" dxfId="867" priority="4611">
      <formula>$D69&lt;&gt;"Riesgo_Seguridad_Digital"</formula>
    </cfRule>
  </conditionalFormatting>
  <conditionalFormatting sqref="L69">
    <cfRule type="expression" dxfId="866" priority="4610">
      <formula>$D69&lt;&gt;"Riesgo_Seguridad_Digital"</formula>
    </cfRule>
  </conditionalFormatting>
  <conditionalFormatting sqref="P69">
    <cfRule type="expression" dxfId="865" priority="4609">
      <formula>$D69&lt;&gt;"Riesgo_Seguridad_Digital"</formula>
    </cfRule>
  </conditionalFormatting>
  <conditionalFormatting sqref="Q69">
    <cfRule type="expression" dxfId="864" priority="4608">
      <formula>$D69&lt;&gt;"Riesgo_Seguridad_Digital"</formula>
    </cfRule>
  </conditionalFormatting>
  <conditionalFormatting sqref="AS70">
    <cfRule type="containsText" dxfId="863" priority="4604" operator="containsText" text="BAJA">
      <formula>NOT(ISERROR(SEARCH("BAJA",AS70)))</formula>
    </cfRule>
    <cfRule type="containsText" dxfId="862" priority="4605" operator="containsText" text="EXTREMA">
      <formula>NOT(ISERROR(SEARCH("EXTREMA",AS70)))</formula>
    </cfRule>
    <cfRule type="containsText" dxfId="861" priority="4606" operator="containsText" text="ALTA">
      <formula>NOT(ISERROR(SEARCH("ALTA",AS70)))</formula>
    </cfRule>
    <cfRule type="containsText" dxfId="860" priority="4607" operator="containsText" text="MODERADA">
      <formula>NOT(ISERROR(SEARCH("MODERADA",AS70)))</formula>
    </cfRule>
  </conditionalFormatting>
  <conditionalFormatting sqref="O69:O70">
    <cfRule type="containsText" dxfId="859" priority="4599" operator="containsText" text="BAJA">
      <formula>NOT(ISERROR(SEARCH("BAJA",O69)))</formula>
    </cfRule>
    <cfRule type="containsText" dxfId="858" priority="4600" operator="containsText" text="EXTREMA">
      <formula>NOT(ISERROR(SEARCH("EXTREMA",O69)))</formula>
    </cfRule>
    <cfRule type="containsText" dxfId="857" priority="4601" operator="containsText" text="ALTA">
      <formula>NOT(ISERROR(SEARCH("ALTA",O69)))</formula>
    </cfRule>
    <cfRule type="containsText" dxfId="856" priority="4602" operator="containsText" text="MODERADA">
      <formula>NOT(ISERROR(SEARCH("MODERADA",O69)))</formula>
    </cfRule>
  </conditionalFormatting>
  <conditionalFormatting sqref="O71">
    <cfRule type="containsText" dxfId="855" priority="4590" operator="containsText" text="BAJA">
      <formula>NOT(ISERROR(SEARCH("BAJA",O71)))</formula>
    </cfRule>
    <cfRule type="containsText" dxfId="854" priority="4591" operator="containsText" text="EXTREMA">
      <formula>NOT(ISERROR(SEARCH("EXTREMA",O71)))</formula>
    </cfRule>
    <cfRule type="containsText" dxfId="853" priority="4592" operator="containsText" text="ALTA">
      <formula>NOT(ISERROR(SEARCH("ALTA",O71)))</formula>
    </cfRule>
    <cfRule type="containsText" dxfId="852" priority="4593" operator="containsText" text="MODERADA">
      <formula>NOT(ISERROR(SEARCH("MODERADA",O71)))</formula>
    </cfRule>
  </conditionalFormatting>
  <conditionalFormatting sqref="AV73">
    <cfRule type="expression" dxfId="851" priority="4585">
      <formula>$AK73&lt;&gt;"Si"</formula>
    </cfRule>
  </conditionalFormatting>
  <conditionalFormatting sqref="AS72">
    <cfRule type="containsText" dxfId="850" priority="4581" operator="containsText" text="BAJA">
      <formula>NOT(ISERROR(SEARCH("BAJA",AS72)))</formula>
    </cfRule>
    <cfRule type="containsText" dxfId="849" priority="4582" operator="containsText" text="EXTREMA">
      <formula>NOT(ISERROR(SEARCH("EXTREMA",AS72)))</formula>
    </cfRule>
    <cfRule type="containsText" dxfId="848" priority="4583" operator="containsText" text="ALTA">
      <formula>NOT(ISERROR(SEARCH("ALTA",AS72)))</formula>
    </cfRule>
    <cfRule type="containsText" dxfId="847" priority="4584" operator="containsText" text="MODERADA">
      <formula>NOT(ISERROR(SEARCH("MODERADA",AS72)))</formula>
    </cfRule>
  </conditionalFormatting>
  <conditionalFormatting sqref="AU72:AW72">
    <cfRule type="expression" dxfId="846" priority="4589">
      <formula>$AK72&lt;&gt;"Si"</formula>
    </cfRule>
  </conditionalFormatting>
  <conditionalFormatting sqref="AS74">
    <cfRule type="containsText" dxfId="845" priority="4561" operator="containsText" text="BAJA">
      <formula>NOT(ISERROR(SEARCH("BAJA",AS74)))</formula>
    </cfRule>
    <cfRule type="containsText" dxfId="844" priority="4562" operator="containsText" text="EXTREMA">
      <formula>NOT(ISERROR(SEARCH("EXTREMA",AS74)))</formula>
    </cfRule>
    <cfRule type="containsText" dxfId="843" priority="4563" operator="containsText" text="ALTA">
      <formula>NOT(ISERROR(SEARCH("ALTA",AS74)))</formula>
    </cfRule>
    <cfRule type="containsText" dxfId="842" priority="4564" operator="containsText" text="MODERADA">
      <formula>NOT(ISERROR(SEARCH("MODERADA",AS74)))</formula>
    </cfRule>
  </conditionalFormatting>
  <conditionalFormatting sqref="I74">
    <cfRule type="expression" dxfId="841" priority="4588">
      <formula>$D74&lt;&gt;"Riesgo_Seguridad_Digital"</formula>
    </cfRule>
  </conditionalFormatting>
  <conditionalFormatting sqref="AU74:AV74">
    <cfRule type="expression" dxfId="840" priority="4587">
      <formula>$AK74&lt;&gt;"Si"</formula>
    </cfRule>
  </conditionalFormatting>
  <conditionalFormatting sqref="AU73">
    <cfRule type="expression" dxfId="839" priority="4586">
      <formula>$AK73&lt;&gt;"Si"</formula>
    </cfRule>
  </conditionalFormatting>
  <conditionalFormatting sqref="I73">
    <cfRule type="expression" dxfId="838" priority="4565">
      <formula>$D73&lt;&gt;"Riesgo_Seguridad_Digital"</formula>
    </cfRule>
  </conditionalFormatting>
  <conditionalFormatting sqref="I72">
    <cfRule type="expression" dxfId="837" priority="4580">
      <formula>$D72&lt;&gt;"Riesgo_Seguridad_Digital"</formula>
    </cfRule>
  </conditionalFormatting>
  <conditionalFormatting sqref="J72">
    <cfRule type="expression" dxfId="836" priority="4579">
      <formula>$D72&lt;&gt;"Riesgo_Seguridad_Digital"</formula>
    </cfRule>
  </conditionalFormatting>
  <conditionalFormatting sqref="K72">
    <cfRule type="expression" dxfId="835" priority="4578">
      <formula>$D72&lt;&gt;"Riesgo_Seguridad_Digital"</formula>
    </cfRule>
  </conditionalFormatting>
  <conditionalFormatting sqref="L72">
    <cfRule type="expression" dxfId="834" priority="4577">
      <formula>$D72&lt;&gt;"Riesgo_Seguridad_Digital"</formula>
    </cfRule>
  </conditionalFormatting>
  <conditionalFormatting sqref="P72">
    <cfRule type="expression" dxfId="833" priority="4576">
      <formula>$D72&lt;&gt;"Riesgo_Seguridad_Digital"</formula>
    </cfRule>
  </conditionalFormatting>
  <conditionalFormatting sqref="Q72">
    <cfRule type="expression" dxfId="832" priority="4575">
      <formula>$D72&lt;&gt;"Riesgo_Seguridad_Digital"</formula>
    </cfRule>
  </conditionalFormatting>
  <conditionalFormatting sqref="AS73">
    <cfRule type="containsText" dxfId="831" priority="4571" operator="containsText" text="BAJA">
      <formula>NOT(ISERROR(SEARCH("BAJA",AS73)))</formula>
    </cfRule>
    <cfRule type="containsText" dxfId="830" priority="4572" operator="containsText" text="EXTREMA">
      <formula>NOT(ISERROR(SEARCH("EXTREMA",AS73)))</formula>
    </cfRule>
    <cfRule type="containsText" dxfId="829" priority="4573" operator="containsText" text="ALTA">
      <formula>NOT(ISERROR(SEARCH("ALTA",AS73)))</formula>
    </cfRule>
    <cfRule type="containsText" dxfId="828" priority="4574" operator="containsText" text="MODERADA">
      <formula>NOT(ISERROR(SEARCH("MODERADA",AS73)))</formula>
    </cfRule>
  </conditionalFormatting>
  <conditionalFormatting sqref="O72:O73">
    <cfRule type="containsText" dxfId="827" priority="4566" operator="containsText" text="BAJA">
      <formula>NOT(ISERROR(SEARCH("BAJA",O72)))</formula>
    </cfRule>
    <cfRule type="containsText" dxfId="826" priority="4567" operator="containsText" text="EXTREMA">
      <formula>NOT(ISERROR(SEARCH("EXTREMA",O72)))</formula>
    </cfRule>
    <cfRule type="containsText" dxfId="825" priority="4568" operator="containsText" text="ALTA">
      <formula>NOT(ISERROR(SEARCH("ALTA",O72)))</formula>
    </cfRule>
    <cfRule type="containsText" dxfId="824" priority="4569" operator="containsText" text="MODERADA">
      <formula>NOT(ISERROR(SEARCH("MODERADA",O72)))</formula>
    </cfRule>
  </conditionalFormatting>
  <conditionalFormatting sqref="O74">
    <cfRule type="containsText" dxfId="823" priority="4557" operator="containsText" text="BAJA">
      <formula>NOT(ISERROR(SEARCH("BAJA",O74)))</formula>
    </cfRule>
    <cfRule type="containsText" dxfId="822" priority="4558" operator="containsText" text="EXTREMA">
      <formula>NOT(ISERROR(SEARCH("EXTREMA",O74)))</formula>
    </cfRule>
    <cfRule type="containsText" dxfId="821" priority="4559" operator="containsText" text="ALTA">
      <formula>NOT(ISERROR(SEARCH("ALTA",O74)))</formula>
    </cfRule>
    <cfRule type="containsText" dxfId="820" priority="4560" operator="containsText" text="MODERADA">
      <formula>NOT(ISERROR(SEARCH("MODERADA",O74)))</formula>
    </cfRule>
  </conditionalFormatting>
  <conditionalFormatting sqref="AV76">
    <cfRule type="expression" dxfId="819" priority="4552">
      <formula>$AK76&lt;&gt;"Si"</formula>
    </cfRule>
  </conditionalFormatting>
  <conditionalFormatting sqref="AS75">
    <cfRule type="containsText" dxfId="818" priority="4548" operator="containsText" text="BAJA">
      <formula>NOT(ISERROR(SEARCH("BAJA",AS75)))</formula>
    </cfRule>
    <cfRule type="containsText" dxfId="817" priority="4549" operator="containsText" text="EXTREMA">
      <formula>NOT(ISERROR(SEARCH("EXTREMA",AS75)))</formula>
    </cfRule>
    <cfRule type="containsText" dxfId="816" priority="4550" operator="containsText" text="ALTA">
      <formula>NOT(ISERROR(SEARCH("ALTA",AS75)))</formula>
    </cfRule>
    <cfRule type="containsText" dxfId="815" priority="4551" operator="containsText" text="MODERADA">
      <formula>NOT(ISERROR(SEARCH("MODERADA",AS75)))</formula>
    </cfRule>
  </conditionalFormatting>
  <conditionalFormatting sqref="AU75:AW75">
    <cfRule type="expression" dxfId="814" priority="4556">
      <formula>$AK75&lt;&gt;"Si"</formula>
    </cfRule>
  </conditionalFormatting>
  <conditionalFormatting sqref="AS77">
    <cfRule type="containsText" dxfId="813" priority="4528" operator="containsText" text="BAJA">
      <formula>NOT(ISERROR(SEARCH("BAJA",AS77)))</formula>
    </cfRule>
    <cfRule type="containsText" dxfId="812" priority="4529" operator="containsText" text="EXTREMA">
      <formula>NOT(ISERROR(SEARCH("EXTREMA",AS77)))</formula>
    </cfRule>
    <cfRule type="containsText" dxfId="811" priority="4530" operator="containsText" text="ALTA">
      <formula>NOT(ISERROR(SEARCH("ALTA",AS77)))</formula>
    </cfRule>
    <cfRule type="containsText" dxfId="810" priority="4531" operator="containsText" text="MODERADA">
      <formula>NOT(ISERROR(SEARCH("MODERADA",AS77)))</formula>
    </cfRule>
  </conditionalFormatting>
  <conditionalFormatting sqref="I77">
    <cfRule type="expression" dxfId="809" priority="4555">
      <formula>$D77&lt;&gt;"Riesgo_Seguridad_Digital"</formula>
    </cfRule>
  </conditionalFormatting>
  <conditionalFormatting sqref="AU77:AV77">
    <cfRule type="expression" dxfId="808" priority="4554">
      <formula>$AK77&lt;&gt;"Si"</formula>
    </cfRule>
  </conditionalFormatting>
  <conditionalFormatting sqref="AU76">
    <cfRule type="expression" dxfId="807" priority="4553">
      <formula>$AK76&lt;&gt;"Si"</formula>
    </cfRule>
  </conditionalFormatting>
  <conditionalFormatting sqref="I76">
    <cfRule type="expression" dxfId="806" priority="4532">
      <formula>$D76&lt;&gt;"Riesgo_Seguridad_Digital"</formula>
    </cfRule>
  </conditionalFormatting>
  <conditionalFormatting sqref="I75">
    <cfRule type="expression" dxfId="805" priority="4547">
      <formula>$D75&lt;&gt;"Riesgo_Seguridad_Digital"</formula>
    </cfRule>
  </conditionalFormatting>
  <conditionalFormatting sqref="J75">
    <cfRule type="expression" dxfId="804" priority="4546">
      <formula>$D75&lt;&gt;"Riesgo_Seguridad_Digital"</formula>
    </cfRule>
  </conditionalFormatting>
  <conditionalFormatting sqref="K75">
    <cfRule type="expression" dxfId="803" priority="4545">
      <formula>$D75&lt;&gt;"Riesgo_Seguridad_Digital"</formula>
    </cfRule>
  </conditionalFormatting>
  <conditionalFormatting sqref="L75">
    <cfRule type="expression" dxfId="802" priority="4544">
      <formula>$D75&lt;&gt;"Riesgo_Seguridad_Digital"</formula>
    </cfRule>
  </conditionalFormatting>
  <conditionalFormatting sqref="P75">
    <cfRule type="expression" dxfId="801" priority="4543">
      <formula>$D75&lt;&gt;"Riesgo_Seguridad_Digital"</formula>
    </cfRule>
  </conditionalFormatting>
  <conditionalFormatting sqref="Q75">
    <cfRule type="expression" dxfId="800" priority="4542">
      <formula>$D75&lt;&gt;"Riesgo_Seguridad_Digital"</formula>
    </cfRule>
  </conditionalFormatting>
  <conditionalFormatting sqref="AS76">
    <cfRule type="containsText" dxfId="799" priority="4538" operator="containsText" text="BAJA">
      <formula>NOT(ISERROR(SEARCH("BAJA",AS76)))</formula>
    </cfRule>
    <cfRule type="containsText" dxfId="798" priority="4539" operator="containsText" text="EXTREMA">
      <formula>NOT(ISERROR(SEARCH("EXTREMA",AS76)))</formula>
    </cfRule>
    <cfRule type="containsText" dxfId="797" priority="4540" operator="containsText" text="ALTA">
      <formula>NOT(ISERROR(SEARCH("ALTA",AS76)))</formula>
    </cfRule>
    <cfRule type="containsText" dxfId="796" priority="4541" operator="containsText" text="MODERADA">
      <formula>NOT(ISERROR(SEARCH("MODERADA",AS76)))</formula>
    </cfRule>
  </conditionalFormatting>
  <conditionalFormatting sqref="O75:O76">
    <cfRule type="containsText" dxfId="795" priority="4533" operator="containsText" text="BAJA">
      <formula>NOT(ISERROR(SEARCH("BAJA",O75)))</formula>
    </cfRule>
    <cfRule type="containsText" dxfId="794" priority="4534" operator="containsText" text="EXTREMA">
      <formula>NOT(ISERROR(SEARCH("EXTREMA",O75)))</formula>
    </cfRule>
    <cfRule type="containsText" dxfId="793" priority="4535" operator="containsText" text="ALTA">
      <formula>NOT(ISERROR(SEARCH("ALTA",O75)))</formula>
    </cfRule>
    <cfRule type="containsText" dxfId="792" priority="4536" operator="containsText" text="MODERADA">
      <formula>NOT(ISERROR(SEARCH("MODERADA",O75)))</formula>
    </cfRule>
  </conditionalFormatting>
  <conditionalFormatting sqref="O77">
    <cfRule type="containsText" dxfId="791" priority="4524" operator="containsText" text="BAJA">
      <formula>NOT(ISERROR(SEARCH("BAJA",O77)))</formula>
    </cfRule>
    <cfRule type="containsText" dxfId="790" priority="4525" operator="containsText" text="EXTREMA">
      <formula>NOT(ISERROR(SEARCH("EXTREMA",O77)))</formula>
    </cfRule>
    <cfRule type="containsText" dxfId="789" priority="4526" operator="containsText" text="ALTA">
      <formula>NOT(ISERROR(SEARCH("ALTA",O77)))</formula>
    </cfRule>
    <cfRule type="containsText" dxfId="788" priority="4527" operator="containsText" text="MODERADA">
      <formula>NOT(ISERROR(SEARCH("MODERADA",O77)))</formula>
    </cfRule>
  </conditionalFormatting>
  <conditionalFormatting sqref="AV79">
    <cfRule type="expression" dxfId="787" priority="4519">
      <formula>$AK79&lt;&gt;"Si"</formula>
    </cfRule>
  </conditionalFormatting>
  <conditionalFormatting sqref="AS78">
    <cfRule type="containsText" dxfId="786" priority="4515" operator="containsText" text="BAJA">
      <formula>NOT(ISERROR(SEARCH("BAJA",AS78)))</formula>
    </cfRule>
    <cfRule type="containsText" dxfId="785" priority="4516" operator="containsText" text="EXTREMA">
      <formula>NOT(ISERROR(SEARCH("EXTREMA",AS78)))</formula>
    </cfRule>
    <cfRule type="containsText" dxfId="784" priority="4517" operator="containsText" text="ALTA">
      <formula>NOT(ISERROR(SEARCH("ALTA",AS78)))</formula>
    </cfRule>
    <cfRule type="containsText" dxfId="783" priority="4518" operator="containsText" text="MODERADA">
      <formula>NOT(ISERROR(SEARCH("MODERADA",AS78)))</formula>
    </cfRule>
  </conditionalFormatting>
  <conditionalFormatting sqref="AU78:AW78">
    <cfRule type="expression" dxfId="782" priority="4523">
      <formula>$AK78&lt;&gt;"Si"</formula>
    </cfRule>
  </conditionalFormatting>
  <conditionalFormatting sqref="AS80">
    <cfRule type="containsText" dxfId="781" priority="4495" operator="containsText" text="BAJA">
      <formula>NOT(ISERROR(SEARCH("BAJA",AS80)))</formula>
    </cfRule>
    <cfRule type="containsText" dxfId="780" priority="4496" operator="containsText" text="EXTREMA">
      <formula>NOT(ISERROR(SEARCH("EXTREMA",AS80)))</formula>
    </cfRule>
    <cfRule type="containsText" dxfId="779" priority="4497" operator="containsText" text="ALTA">
      <formula>NOT(ISERROR(SEARCH("ALTA",AS80)))</formula>
    </cfRule>
    <cfRule type="containsText" dxfId="778" priority="4498" operator="containsText" text="MODERADA">
      <formula>NOT(ISERROR(SEARCH("MODERADA",AS80)))</formula>
    </cfRule>
  </conditionalFormatting>
  <conditionalFormatting sqref="I80">
    <cfRule type="expression" dxfId="777" priority="4522">
      <formula>$D80&lt;&gt;"Riesgo_Seguridad_Digital"</formula>
    </cfRule>
  </conditionalFormatting>
  <conditionalFormatting sqref="AU80:AV80">
    <cfRule type="expression" dxfId="776" priority="4521">
      <formula>$AK80&lt;&gt;"Si"</formula>
    </cfRule>
  </conditionalFormatting>
  <conditionalFormatting sqref="AU79">
    <cfRule type="expression" dxfId="775" priority="4520">
      <formula>$AK79&lt;&gt;"Si"</formula>
    </cfRule>
  </conditionalFormatting>
  <conditionalFormatting sqref="I79">
    <cfRule type="expression" dxfId="774" priority="4499">
      <formula>$D79&lt;&gt;"Riesgo_Seguridad_Digital"</formula>
    </cfRule>
  </conditionalFormatting>
  <conditionalFormatting sqref="I78">
    <cfRule type="expression" dxfId="773" priority="4514">
      <formula>$D78&lt;&gt;"Riesgo_Seguridad_Digital"</formula>
    </cfRule>
  </conditionalFormatting>
  <conditionalFormatting sqref="J78">
    <cfRule type="expression" dxfId="772" priority="4513">
      <formula>$D78&lt;&gt;"Riesgo_Seguridad_Digital"</formula>
    </cfRule>
  </conditionalFormatting>
  <conditionalFormatting sqref="K78">
    <cfRule type="expression" dxfId="771" priority="4512">
      <formula>$D78&lt;&gt;"Riesgo_Seguridad_Digital"</formula>
    </cfRule>
  </conditionalFormatting>
  <conditionalFormatting sqref="L78">
    <cfRule type="expression" dxfId="770" priority="4511">
      <formula>$D78&lt;&gt;"Riesgo_Seguridad_Digital"</formula>
    </cfRule>
  </conditionalFormatting>
  <conditionalFormatting sqref="P78">
    <cfRule type="expression" dxfId="769" priority="4510">
      <formula>$D78&lt;&gt;"Riesgo_Seguridad_Digital"</formula>
    </cfRule>
  </conditionalFormatting>
  <conditionalFormatting sqref="Q78">
    <cfRule type="expression" dxfId="768" priority="4509">
      <formula>$D78&lt;&gt;"Riesgo_Seguridad_Digital"</formula>
    </cfRule>
  </conditionalFormatting>
  <conditionalFormatting sqref="AS79">
    <cfRule type="containsText" dxfId="767" priority="4505" operator="containsText" text="BAJA">
      <formula>NOT(ISERROR(SEARCH("BAJA",AS79)))</formula>
    </cfRule>
    <cfRule type="containsText" dxfId="766" priority="4506" operator="containsText" text="EXTREMA">
      <formula>NOT(ISERROR(SEARCH("EXTREMA",AS79)))</formula>
    </cfRule>
    <cfRule type="containsText" dxfId="765" priority="4507" operator="containsText" text="ALTA">
      <formula>NOT(ISERROR(SEARCH("ALTA",AS79)))</formula>
    </cfRule>
    <cfRule type="containsText" dxfId="764" priority="4508" operator="containsText" text="MODERADA">
      <formula>NOT(ISERROR(SEARCH("MODERADA",AS79)))</formula>
    </cfRule>
  </conditionalFormatting>
  <conditionalFormatting sqref="O78:O79">
    <cfRule type="containsText" dxfId="763" priority="4500" operator="containsText" text="BAJA">
      <formula>NOT(ISERROR(SEARCH("BAJA",O78)))</formula>
    </cfRule>
    <cfRule type="containsText" dxfId="762" priority="4501" operator="containsText" text="EXTREMA">
      <formula>NOT(ISERROR(SEARCH("EXTREMA",O78)))</formula>
    </cfRule>
    <cfRule type="containsText" dxfId="761" priority="4502" operator="containsText" text="ALTA">
      <formula>NOT(ISERROR(SEARCH("ALTA",O78)))</formula>
    </cfRule>
    <cfRule type="containsText" dxfId="760" priority="4503" operator="containsText" text="MODERADA">
      <formula>NOT(ISERROR(SEARCH("MODERADA",O78)))</formula>
    </cfRule>
  </conditionalFormatting>
  <conditionalFormatting sqref="O80">
    <cfRule type="containsText" dxfId="759" priority="4491" operator="containsText" text="BAJA">
      <formula>NOT(ISERROR(SEARCH("BAJA",O80)))</formula>
    </cfRule>
    <cfRule type="containsText" dxfId="758" priority="4492" operator="containsText" text="EXTREMA">
      <formula>NOT(ISERROR(SEARCH("EXTREMA",O80)))</formula>
    </cfRule>
    <cfRule type="containsText" dxfId="757" priority="4493" operator="containsText" text="ALTA">
      <formula>NOT(ISERROR(SEARCH("ALTA",O80)))</formula>
    </cfRule>
    <cfRule type="containsText" dxfId="756" priority="4494" operator="containsText" text="MODERADA">
      <formula>NOT(ISERROR(SEARCH("MODERADA",O80)))</formula>
    </cfRule>
  </conditionalFormatting>
  <conditionalFormatting sqref="AV85">
    <cfRule type="expression" dxfId="755" priority="4486">
      <formula>$AK85&lt;&gt;"Si"</formula>
    </cfRule>
  </conditionalFormatting>
  <conditionalFormatting sqref="AS84">
    <cfRule type="containsText" dxfId="754" priority="4482" operator="containsText" text="BAJA">
      <formula>NOT(ISERROR(SEARCH("BAJA",AS84)))</formula>
    </cfRule>
    <cfRule type="containsText" dxfId="753" priority="4483" operator="containsText" text="EXTREMA">
      <formula>NOT(ISERROR(SEARCH("EXTREMA",AS84)))</formula>
    </cfRule>
    <cfRule type="containsText" dxfId="752" priority="4484" operator="containsText" text="ALTA">
      <formula>NOT(ISERROR(SEARCH("ALTA",AS84)))</formula>
    </cfRule>
    <cfRule type="containsText" dxfId="751" priority="4485" operator="containsText" text="MODERADA">
      <formula>NOT(ISERROR(SEARCH("MODERADA",AS84)))</formula>
    </cfRule>
  </conditionalFormatting>
  <conditionalFormatting sqref="AU84:AW84">
    <cfRule type="expression" dxfId="750" priority="4490">
      <formula>$AK84&lt;&gt;"Si"</formula>
    </cfRule>
  </conditionalFormatting>
  <conditionalFormatting sqref="AS86">
    <cfRule type="containsText" dxfId="749" priority="4462" operator="containsText" text="BAJA">
      <formula>NOT(ISERROR(SEARCH("BAJA",AS86)))</formula>
    </cfRule>
    <cfRule type="containsText" dxfId="748" priority="4463" operator="containsText" text="EXTREMA">
      <formula>NOT(ISERROR(SEARCH("EXTREMA",AS86)))</formula>
    </cfRule>
    <cfRule type="containsText" dxfId="747" priority="4464" operator="containsText" text="ALTA">
      <formula>NOT(ISERROR(SEARCH("ALTA",AS86)))</formula>
    </cfRule>
    <cfRule type="containsText" dxfId="746" priority="4465" operator="containsText" text="MODERADA">
      <formula>NOT(ISERROR(SEARCH("MODERADA",AS86)))</formula>
    </cfRule>
  </conditionalFormatting>
  <conditionalFormatting sqref="I86">
    <cfRule type="expression" dxfId="745" priority="4489">
      <formula>$D86&lt;&gt;"Riesgo_Seguridad_Digital"</formula>
    </cfRule>
  </conditionalFormatting>
  <conditionalFormatting sqref="AU86:AV86">
    <cfRule type="expression" dxfId="744" priority="4488">
      <formula>$AK86&lt;&gt;"Si"</formula>
    </cfRule>
  </conditionalFormatting>
  <conditionalFormatting sqref="AU85">
    <cfRule type="expression" dxfId="743" priority="4487">
      <formula>$AK85&lt;&gt;"Si"</formula>
    </cfRule>
  </conditionalFormatting>
  <conditionalFormatting sqref="I85">
    <cfRule type="expression" dxfId="742" priority="4466">
      <formula>$D85&lt;&gt;"Riesgo_Seguridad_Digital"</formula>
    </cfRule>
  </conditionalFormatting>
  <conditionalFormatting sqref="I84">
    <cfRule type="expression" dxfId="741" priority="4481">
      <formula>$D84&lt;&gt;"Riesgo_Seguridad_Digital"</formula>
    </cfRule>
  </conditionalFormatting>
  <conditionalFormatting sqref="J84">
    <cfRule type="expression" dxfId="740" priority="4480">
      <formula>$D84&lt;&gt;"Riesgo_Seguridad_Digital"</formula>
    </cfRule>
  </conditionalFormatting>
  <conditionalFormatting sqref="K84">
    <cfRule type="expression" dxfId="739" priority="4479">
      <formula>$D84&lt;&gt;"Riesgo_Seguridad_Digital"</formula>
    </cfRule>
  </conditionalFormatting>
  <conditionalFormatting sqref="L84">
    <cfRule type="expression" dxfId="738" priority="4478">
      <formula>$D84&lt;&gt;"Riesgo_Seguridad_Digital"</formula>
    </cfRule>
  </conditionalFormatting>
  <conditionalFormatting sqref="P84">
    <cfRule type="expression" dxfId="737" priority="4477">
      <formula>$D84&lt;&gt;"Riesgo_Seguridad_Digital"</formula>
    </cfRule>
  </conditionalFormatting>
  <conditionalFormatting sqref="Q84">
    <cfRule type="expression" dxfId="736" priority="4476">
      <formula>$D84&lt;&gt;"Riesgo_Seguridad_Digital"</formula>
    </cfRule>
  </conditionalFormatting>
  <conditionalFormatting sqref="AS85">
    <cfRule type="containsText" dxfId="735" priority="4472" operator="containsText" text="BAJA">
      <formula>NOT(ISERROR(SEARCH("BAJA",AS85)))</formula>
    </cfRule>
    <cfRule type="containsText" dxfId="734" priority="4473" operator="containsText" text="EXTREMA">
      <formula>NOT(ISERROR(SEARCH("EXTREMA",AS85)))</formula>
    </cfRule>
    <cfRule type="containsText" dxfId="733" priority="4474" operator="containsText" text="ALTA">
      <formula>NOT(ISERROR(SEARCH("ALTA",AS85)))</formula>
    </cfRule>
    <cfRule type="containsText" dxfId="732" priority="4475" operator="containsText" text="MODERADA">
      <formula>NOT(ISERROR(SEARCH("MODERADA",AS85)))</formula>
    </cfRule>
  </conditionalFormatting>
  <conditionalFormatting sqref="O84:O85">
    <cfRule type="containsText" dxfId="731" priority="4467" operator="containsText" text="BAJA">
      <formula>NOT(ISERROR(SEARCH("BAJA",O84)))</formula>
    </cfRule>
    <cfRule type="containsText" dxfId="730" priority="4468" operator="containsText" text="EXTREMA">
      <formula>NOT(ISERROR(SEARCH("EXTREMA",O84)))</formula>
    </cfRule>
    <cfRule type="containsText" dxfId="729" priority="4469" operator="containsText" text="ALTA">
      <formula>NOT(ISERROR(SEARCH("ALTA",O84)))</formula>
    </cfRule>
    <cfRule type="containsText" dxfId="728" priority="4470" operator="containsText" text="MODERADA">
      <formula>NOT(ISERROR(SEARCH("MODERADA",O84)))</formula>
    </cfRule>
  </conditionalFormatting>
  <conditionalFormatting sqref="O86">
    <cfRule type="containsText" dxfId="727" priority="4458" operator="containsText" text="BAJA">
      <formula>NOT(ISERROR(SEARCH("BAJA",O86)))</formula>
    </cfRule>
    <cfRule type="containsText" dxfId="726" priority="4459" operator="containsText" text="EXTREMA">
      <formula>NOT(ISERROR(SEARCH("EXTREMA",O86)))</formula>
    </cfRule>
    <cfRule type="containsText" dxfId="725" priority="4460" operator="containsText" text="ALTA">
      <formula>NOT(ISERROR(SEARCH("ALTA",O86)))</formula>
    </cfRule>
    <cfRule type="containsText" dxfId="724" priority="4461" operator="containsText" text="MODERADA">
      <formula>NOT(ISERROR(SEARCH("MODERADA",O86)))</formula>
    </cfRule>
  </conditionalFormatting>
  <conditionalFormatting sqref="AV82">
    <cfRule type="expression" dxfId="723" priority="4453">
      <formula>$AK82&lt;&gt;"Si"</formula>
    </cfRule>
  </conditionalFormatting>
  <conditionalFormatting sqref="AS81">
    <cfRule type="containsText" dxfId="722" priority="4449" operator="containsText" text="BAJA">
      <formula>NOT(ISERROR(SEARCH("BAJA",AS81)))</formula>
    </cfRule>
    <cfRule type="containsText" dxfId="721" priority="4450" operator="containsText" text="EXTREMA">
      <formula>NOT(ISERROR(SEARCH("EXTREMA",AS81)))</formula>
    </cfRule>
    <cfRule type="containsText" dxfId="720" priority="4451" operator="containsText" text="ALTA">
      <formula>NOT(ISERROR(SEARCH("ALTA",AS81)))</formula>
    </cfRule>
    <cfRule type="containsText" dxfId="719" priority="4452" operator="containsText" text="MODERADA">
      <formula>NOT(ISERROR(SEARCH("MODERADA",AS81)))</formula>
    </cfRule>
  </conditionalFormatting>
  <conditionalFormatting sqref="AU81:AW81">
    <cfRule type="expression" dxfId="718" priority="4457">
      <formula>$AK81&lt;&gt;"Si"</formula>
    </cfRule>
  </conditionalFormatting>
  <conditionalFormatting sqref="AS83">
    <cfRule type="containsText" dxfId="717" priority="4429" operator="containsText" text="BAJA">
      <formula>NOT(ISERROR(SEARCH("BAJA",AS83)))</formula>
    </cfRule>
    <cfRule type="containsText" dxfId="716" priority="4430" operator="containsText" text="EXTREMA">
      <formula>NOT(ISERROR(SEARCH("EXTREMA",AS83)))</formula>
    </cfRule>
    <cfRule type="containsText" dxfId="715" priority="4431" operator="containsText" text="ALTA">
      <formula>NOT(ISERROR(SEARCH("ALTA",AS83)))</formula>
    </cfRule>
    <cfRule type="containsText" dxfId="714" priority="4432" operator="containsText" text="MODERADA">
      <formula>NOT(ISERROR(SEARCH("MODERADA",AS83)))</formula>
    </cfRule>
  </conditionalFormatting>
  <conditionalFormatting sqref="I83">
    <cfRule type="expression" dxfId="713" priority="4456">
      <formula>$D83&lt;&gt;"Riesgo_Seguridad_Digital"</formula>
    </cfRule>
  </conditionalFormatting>
  <conditionalFormatting sqref="AU83:AV83">
    <cfRule type="expression" dxfId="712" priority="4455">
      <formula>$AK83&lt;&gt;"Si"</formula>
    </cfRule>
  </conditionalFormatting>
  <conditionalFormatting sqref="AU82">
    <cfRule type="expression" dxfId="711" priority="4454">
      <formula>$AK82&lt;&gt;"Si"</formula>
    </cfRule>
  </conditionalFormatting>
  <conditionalFormatting sqref="I82">
    <cfRule type="expression" dxfId="710" priority="4433">
      <formula>$D82&lt;&gt;"Riesgo_Seguridad_Digital"</formula>
    </cfRule>
  </conditionalFormatting>
  <conditionalFormatting sqref="I81">
    <cfRule type="expression" dxfId="709" priority="4448">
      <formula>$D81&lt;&gt;"Riesgo_Seguridad_Digital"</formula>
    </cfRule>
  </conditionalFormatting>
  <conditionalFormatting sqref="J81">
    <cfRule type="expression" dxfId="708" priority="4447">
      <formula>$D81&lt;&gt;"Riesgo_Seguridad_Digital"</formula>
    </cfRule>
  </conditionalFormatting>
  <conditionalFormatting sqref="K81">
    <cfRule type="expression" dxfId="707" priority="4446">
      <formula>$D81&lt;&gt;"Riesgo_Seguridad_Digital"</formula>
    </cfRule>
  </conditionalFormatting>
  <conditionalFormatting sqref="L81">
    <cfRule type="expression" dxfId="706" priority="4445">
      <formula>$D81&lt;&gt;"Riesgo_Seguridad_Digital"</formula>
    </cfRule>
  </conditionalFormatting>
  <conditionalFormatting sqref="P81">
    <cfRule type="expression" dxfId="705" priority="4444">
      <formula>$D81&lt;&gt;"Riesgo_Seguridad_Digital"</formula>
    </cfRule>
  </conditionalFormatting>
  <conditionalFormatting sqref="Q81">
    <cfRule type="expression" dxfId="704" priority="4443">
      <formula>$D81&lt;&gt;"Riesgo_Seguridad_Digital"</formula>
    </cfRule>
  </conditionalFormatting>
  <conditionalFormatting sqref="AS82">
    <cfRule type="containsText" dxfId="703" priority="4439" operator="containsText" text="BAJA">
      <formula>NOT(ISERROR(SEARCH("BAJA",AS82)))</formula>
    </cfRule>
    <cfRule type="containsText" dxfId="702" priority="4440" operator="containsText" text="EXTREMA">
      <formula>NOT(ISERROR(SEARCH("EXTREMA",AS82)))</formula>
    </cfRule>
    <cfRule type="containsText" dxfId="701" priority="4441" operator="containsText" text="ALTA">
      <formula>NOT(ISERROR(SEARCH("ALTA",AS82)))</formula>
    </cfRule>
    <cfRule type="containsText" dxfId="700" priority="4442" operator="containsText" text="MODERADA">
      <formula>NOT(ISERROR(SEARCH("MODERADA",AS82)))</formula>
    </cfRule>
  </conditionalFormatting>
  <conditionalFormatting sqref="O81:O82">
    <cfRule type="containsText" dxfId="699" priority="4434" operator="containsText" text="BAJA">
      <formula>NOT(ISERROR(SEARCH("BAJA",O81)))</formula>
    </cfRule>
    <cfRule type="containsText" dxfId="698" priority="4435" operator="containsText" text="EXTREMA">
      <formula>NOT(ISERROR(SEARCH("EXTREMA",O81)))</formula>
    </cfRule>
    <cfRule type="containsText" dxfId="697" priority="4436" operator="containsText" text="ALTA">
      <formula>NOT(ISERROR(SEARCH("ALTA",O81)))</formula>
    </cfRule>
    <cfRule type="containsText" dxfId="696" priority="4437" operator="containsText" text="MODERADA">
      <formula>NOT(ISERROR(SEARCH("MODERADA",O81)))</formula>
    </cfRule>
  </conditionalFormatting>
  <conditionalFormatting sqref="O83">
    <cfRule type="containsText" dxfId="695" priority="4425" operator="containsText" text="BAJA">
      <formula>NOT(ISERROR(SEARCH("BAJA",O83)))</formula>
    </cfRule>
    <cfRule type="containsText" dxfId="694" priority="4426" operator="containsText" text="EXTREMA">
      <formula>NOT(ISERROR(SEARCH("EXTREMA",O83)))</formula>
    </cfRule>
    <cfRule type="containsText" dxfId="693" priority="4427" operator="containsText" text="ALTA">
      <formula>NOT(ISERROR(SEARCH("ALTA",O83)))</formula>
    </cfRule>
    <cfRule type="containsText" dxfId="692" priority="4428" operator="containsText" text="MODERADA">
      <formula>NOT(ISERROR(SEARCH("MODERADA",O83)))</formula>
    </cfRule>
  </conditionalFormatting>
  <conditionalFormatting sqref="AV88">
    <cfRule type="expression" dxfId="691" priority="4420">
      <formula>$AK88&lt;&gt;"Si"</formula>
    </cfRule>
  </conditionalFormatting>
  <conditionalFormatting sqref="AS87">
    <cfRule type="containsText" dxfId="690" priority="4416" operator="containsText" text="BAJA">
      <formula>NOT(ISERROR(SEARCH("BAJA",AS87)))</formula>
    </cfRule>
    <cfRule type="containsText" dxfId="689" priority="4417" operator="containsText" text="EXTREMA">
      <formula>NOT(ISERROR(SEARCH("EXTREMA",AS87)))</formula>
    </cfRule>
    <cfRule type="containsText" dxfId="688" priority="4418" operator="containsText" text="ALTA">
      <formula>NOT(ISERROR(SEARCH("ALTA",AS87)))</formula>
    </cfRule>
    <cfRule type="containsText" dxfId="687" priority="4419" operator="containsText" text="MODERADA">
      <formula>NOT(ISERROR(SEARCH("MODERADA",AS87)))</formula>
    </cfRule>
  </conditionalFormatting>
  <conditionalFormatting sqref="AU87:AW87">
    <cfRule type="expression" dxfId="686" priority="4424">
      <formula>$AK87&lt;&gt;"Si"</formula>
    </cfRule>
  </conditionalFormatting>
  <conditionalFormatting sqref="AS89">
    <cfRule type="containsText" dxfId="685" priority="4396" operator="containsText" text="BAJA">
      <formula>NOT(ISERROR(SEARCH("BAJA",AS89)))</formula>
    </cfRule>
    <cfRule type="containsText" dxfId="684" priority="4397" operator="containsText" text="EXTREMA">
      <formula>NOT(ISERROR(SEARCH("EXTREMA",AS89)))</formula>
    </cfRule>
    <cfRule type="containsText" dxfId="683" priority="4398" operator="containsText" text="ALTA">
      <formula>NOT(ISERROR(SEARCH("ALTA",AS89)))</formula>
    </cfRule>
    <cfRule type="containsText" dxfId="682" priority="4399" operator="containsText" text="MODERADA">
      <formula>NOT(ISERROR(SEARCH("MODERADA",AS89)))</formula>
    </cfRule>
  </conditionalFormatting>
  <conditionalFormatting sqref="I89">
    <cfRule type="expression" dxfId="681" priority="4423">
      <formula>$D89&lt;&gt;"Riesgo_Seguridad_Digital"</formula>
    </cfRule>
  </conditionalFormatting>
  <conditionalFormatting sqref="AU89:AV89">
    <cfRule type="expression" dxfId="680" priority="4422">
      <formula>$AK89&lt;&gt;"Si"</formula>
    </cfRule>
  </conditionalFormatting>
  <conditionalFormatting sqref="AU88">
    <cfRule type="expression" dxfId="679" priority="4421">
      <formula>$AK88&lt;&gt;"Si"</formula>
    </cfRule>
  </conditionalFormatting>
  <conditionalFormatting sqref="I88">
    <cfRule type="expression" dxfId="678" priority="4400">
      <formula>$D88&lt;&gt;"Riesgo_Seguridad_Digital"</formula>
    </cfRule>
  </conditionalFormatting>
  <conditionalFormatting sqref="I87">
    <cfRule type="expression" dxfId="677" priority="4415">
      <formula>$D87&lt;&gt;"Riesgo_Seguridad_Digital"</formula>
    </cfRule>
  </conditionalFormatting>
  <conditionalFormatting sqref="J87">
    <cfRule type="expression" dxfId="676" priority="4414">
      <formula>$D87&lt;&gt;"Riesgo_Seguridad_Digital"</formula>
    </cfRule>
  </conditionalFormatting>
  <conditionalFormatting sqref="K87">
    <cfRule type="expression" dxfId="675" priority="4413">
      <formula>$D87&lt;&gt;"Riesgo_Seguridad_Digital"</formula>
    </cfRule>
  </conditionalFormatting>
  <conditionalFormatting sqref="L87">
    <cfRule type="expression" dxfId="674" priority="4412">
      <formula>$D87&lt;&gt;"Riesgo_Seguridad_Digital"</formula>
    </cfRule>
  </conditionalFormatting>
  <conditionalFormatting sqref="P87">
    <cfRule type="expression" dxfId="673" priority="4411">
      <formula>$D87&lt;&gt;"Riesgo_Seguridad_Digital"</formula>
    </cfRule>
  </conditionalFormatting>
  <conditionalFormatting sqref="Q87">
    <cfRule type="expression" dxfId="672" priority="4410">
      <formula>$D87&lt;&gt;"Riesgo_Seguridad_Digital"</formula>
    </cfRule>
  </conditionalFormatting>
  <conditionalFormatting sqref="AS88">
    <cfRule type="containsText" dxfId="671" priority="4406" operator="containsText" text="BAJA">
      <formula>NOT(ISERROR(SEARCH("BAJA",AS88)))</formula>
    </cfRule>
    <cfRule type="containsText" dxfId="670" priority="4407" operator="containsText" text="EXTREMA">
      <formula>NOT(ISERROR(SEARCH("EXTREMA",AS88)))</formula>
    </cfRule>
    <cfRule type="containsText" dxfId="669" priority="4408" operator="containsText" text="ALTA">
      <formula>NOT(ISERROR(SEARCH("ALTA",AS88)))</formula>
    </cfRule>
    <cfRule type="containsText" dxfId="668" priority="4409" operator="containsText" text="MODERADA">
      <formula>NOT(ISERROR(SEARCH("MODERADA",AS88)))</formula>
    </cfRule>
  </conditionalFormatting>
  <conditionalFormatting sqref="O87:O88">
    <cfRule type="containsText" dxfId="667" priority="4401" operator="containsText" text="BAJA">
      <formula>NOT(ISERROR(SEARCH("BAJA",O87)))</formula>
    </cfRule>
    <cfRule type="containsText" dxfId="666" priority="4402" operator="containsText" text="EXTREMA">
      <formula>NOT(ISERROR(SEARCH("EXTREMA",O87)))</formula>
    </cfRule>
    <cfRule type="containsText" dxfId="665" priority="4403" operator="containsText" text="ALTA">
      <formula>NOT(ISERROR(SEARCH("ALTA",O87)))</formula>
    </cfRule>
    <cfRule type="containsText" dxfId="664" priority="4404" operator="containsText" text="MODERADA">
      <formula>NOT(ISERROR(SEARCH("MODERADA",O87)))</formula>
    </cfRule>
  </conditionalFormatting>
  <conditionalFormatting sqref="O89">
    <cfRule type="containsText" dxfId="663" priority="4392" operator="containsText" text="BAJA">
      <formula>NOT(ISERROR(SEARCH("BAJA",O89)))</formula>
    </cfRule>
    <cfRule type="containsText" dxfId="662" priority="4393" operator="containsText" text="EXTREMA">
      <formula>NOT(ISERROR(SEARCH("EXTREMA",O89)))</formula>
    </cfRule>
    <cfRule type="containsText" dxfId="661" priority="4394" operator="containsText" text="ALTA">
      <formula>NOT(ISERROR(SEARCH("ALTA",O89)))</formula>
    </cfRule>
    <cfRule type="containsText" dxfId="660" priority="4395" operator="containsText" text="MODERADA">
      <formula>NOT(ISERROR(SEARCH("MODERADA",O89)))</formula>
    </cfRule>
  </conditionalFormatting>
  <conditionalFormatting sqref="AV91">
    <cfRule type="expression" dxfId="659" priority="4387">
      <formula>$AK91&lt;&gt;"Si"</formula>
    </cfRule>
  </conditionalFormatting>
  <conditionalFormatting sqref="AS90">
    <cfRule type="containsText" dxfId="658" priority="4383" operator="containsText" text="BAJA">
      <formula>NOT(ISERROR(SEARCH("BAJA",AS90)))</formula>
    </cfRule>
    <cfRule type="containsText" dxfId="657" priority="4384" operator="containsText" text="EXTREMA">
      <formula>NOT(ISERROR(SEARCH("EXTREMA",AS90)))</formula>
    </cfRule>
    <cfRule type="containsText" dxfId="656" priority="4385" operator="containsText" text="ALTA">
      <formula>NOT(ISERROR(SEARCH("ALTA",AS90)))</formula>
    </cfRule>
    <cfRule type="containsText" dxfId="655" priority="4386" operator="containsText" text="MODERADA">
      <formula>NOT(ISERROR(SEARCH("MODERADA",AS90)))</formula>
    </cfRule>
  </conditionalFormatting>
  <conditionalFormatting sqref="AU90:AW90">
    <cfRule type="expression" dxfId="654" priority="4391">
      <formula>$AK90&lt;&gt;"Si"</formula>
    </cfRule>
  </conditionalFormatting>
  <conditionalFormatting sqref="AS92">
    <cfRule type="containsText" dxfId="653" priority="4363" operator="containsText" text="BAJA">
      <formula>NOT(ISERROR(SEARCH("BAJA",AS92)))</formula>
    </cfRule>
    <cfRule type="containsText" dxfId="652" priority="4364" operator="containsText" text="EXTREMA">
      <formula>NOT(ISERROR(SEARCH("EXTREMA",AS92)))</formula>
    </cfRule>
    <cfRule type="containsText" dxfId="651" priority="4365" operator="containsText" text="ALTA">
      <formula>NOT(ISERROR(SEARCH("ALTA",AS92)))</formula>
    </cfRule>
    <cfRule type="containsText" dxfId="650" priority="4366" operator="containsText" text="MODERADA">
      <formula>NOT(ISERROR(SEARCH("MODERADA",AS92)))</formula>
    </cfRule>
  </conditionalFormatting>
  <conditionalFormatting sqref="I92">
    <cfRule type="expression" dxfId="649" priority="4390">
      <formula>$D92&lt;&gt;"Riesgo_Seguridad_Digital"</formula>
    </cfRule>
  </conditionalFormatting>
  <conditionalFormatting sqref="AU92:AV92">
    <cfRule type="expression" dxfId="648" priority="4389">
      <formula>$AK92&lt;&gt;"Si"</formula>
    </cfRule>
  </conditionalFormatting>
  <conditionalFormatting sqref="AU91">
    <cfRule type="expression" dxfId="647" priority="4388">
      <formula>$AK91&lt;&gt;"Si"</formula>
    </cfRule>
  </conditionalFormatting>
  <conditionalFormatting sqref="I91">
    <cfRule type="expression" dxfId="646" priority="4367">
      <formula>$D91&lt;&gt;"Riesgo_Seguridad_Digital"</formula>
    </cfRule>
  </conditionalFormatting>
  <conditionalFormatting sqref="I90">
    <cfRule type="expression" dxfId="645" priority="4382">
      <formula>$D90&lt;&gt;"Riesgo_Seguridad_Digital"</formula>
    </cfRule>
  </conditionalFormatting>
  <conditionalFormatting sqref="J90">
    <cfRule type="expression" dxfId="644" priority="4381">
      <formula>$D90&lt;&gt;"Riesgo_Seguridad_Digital"</formula>
    </cfRule>
  </conditionalFormatting>
  <conditionalFormatting sqref="K90">
    <cfRule type="expression" dxfId="643" priority="4380">
      <formula>$D90&lt;&gt;"Riesgo_Seguridad_Digital"</formula>
    </cfRule>
  </conditionalFormatting>
  <conditionalFormatting sqref="L90">
    <cfRule type="expression" dxfId="642" priority="4379">
      <formula>$D90&lt;&gt;"Riesgo_Seguridad_Digital"</formula>
    </cfRule>
  </conditionalFormatting>
  <conditionalFormatting sqref="P90">
    <cfRule type="expression" dxfId="641" priority="4378">
      <formula>$D90&lt;&gt;"Riesgo_Seguridad_Digital"</formula>
    </cfRule>
  </conditionalFormatting>
  <conditionalFormatting sqref="Q90">
    <cfRule type="expression" dxfId="640" priority="4377">
      <formula>$D90&lt;&gt;"Riesgo_Seguridad_Digital"</formula>
    </cfRule>
  </conditionalFormatting>
  <conditionalFormatting sqref="AS91">
    <cfRule type="containsText" dxfId="639" priority="4373" operator="containsText" text="BAJA">
      <formula>NOT(ISERROR(SEARCH("BAJA",AS91)))</formula>
    </cfRule>
    <cfRule type="containsText" dxfId="638" priority="4374" operator="containsText" text="EXTREMA">
      <formula>NOT(ISERROR(SEARCH("EXTREMA",AS91)))</formula>
    </cfRule>
    <cfRule type="containsText" dxfId="637" priority="4375" operator="containsText" text="ALTA">
      <formula>NOT(ISERROR(SEARCH("ALTA",AS91)))</formula>
    </cfRule>
    <cfRule type="containsText" dxfId="636" priority="4376" operator="containsText" text="MODERADA">
      <formula>NOT(ISERROR(SEARCH("MODERADA",AS91)))</formula>
    </cfRule>
  </conditionalFormatting>
  <conditionalFormatting sqref="AW91">
    <cfRule type="expression" dxfId="635" priority="4372">
      <formula>$AK91&lt;&gt;"Si"</formula>
    </cfRule>
  </conditionalFormatting>
  <conditionalFormatting sqref="O90:O91">
    <cfRule type="containsText" dxfId="634" priority="4368" operator="containsText" text="BAJA">
      <formula>NOT(ISERROR(SEARCH("BAJA",O90)))</formula>
    </cfRule>
    <cfRule type="containsText" dxfId="633" priority="4369" operator="containsText" text="EXTREMA">
      <formula>NOT(ISERROR(SEARCH("EXTREMA",O90)))</formula>
    </cfRule>
    <cfRule type="containsText" dxfId="632" priority="4370" operator="containsText" text="ALTA">
      <formula>NOT(ISERROR(SEARCH("ALTA",O90)))</formula>
    </cfRule>
    <cfRule type="containsText" dxfId="631" priority="4371" operator="containsText" text="MODERADA">
      <formula>NOT(ISERROR(SEARCH("MODERADA",O90)))</formula>
    </cfRule>
  </conditionalFormatting>
  <conditionalFormatting sqref="O92">
    <cfRule type="containsText" dxfId="630" priority="4359" operator="containsText" text="BAJA">
      <formula>NOT(ISERROR(SEARCH("BAJA",O92)))</formula>
    </cfRule>
    <cfRule type="containsText" dxfId="629" priority="4360" operator="containsText" text="EXTREMA">
      <formula>NOT(ISERROR(SEARCH("EXTREMA",O92)))</formula>
    </cfRule>
    <cfRule type="containsText" dxfId="628" priority="4361" operator="containsText" text="ALTA">
      <formula>NOT(ISERROR(SEARCH("ALTA",O92)))</formula>
    </cfRule>
    <cfRule type="containsText" dxfId="627" priority="4362" operator="containsText" text="MODERADA">
      <formula>NOT(ISERROR(SEARCH("MODERADA",O92)))</formula>
    </cfRule>
  </conditionalFormatting>
  <conditionalFormatting sqref="AV94">
    <cfRule type="expression" dxfId="626" priority="4354">
      <formula>$AK94&lt;&gt;"Si"</formula>
    </cfRule>
  </conditionalFormatting>
  <conditionalFormatting sqref="AS93">
    <cfRule type="containsText" dxfId="625" priority="4350" operator="containsText" text="BAJA">
      <formula>NOT(ISERROR(SEARCH("BAJA",AS93)))</formula>
    </cfRule>
    <cfRule type="containsText" dxfId="624" priority="4351" operator="containsText" text="EXTREMA">
      <formula>NOT(ISERROR(SEARCH("EXTREMA",AS93)))</formula>
    </cfRule>
    <cfRule type="containsText" dxfId="623" priority="4352" operator="containsText" text="ALTA">
      <formula>NOT(ISERROR(SEARCH("ALTA",AS93)))</formula>
    </cfRule>
    <cfRule type="containsText" dxfId="622" priority="4353" operator="containsText" text="MODERADA">
      <formula>NOT(ISERROR(SEARCH("MODERADA",AS93)))</formula>
    </cfRule>
  </conditionalFormatting>
  <conditionalFormatting sqref="AU93:AW93">
    <cfRule type="expression" dxfId="621" priority="4358">
      <formula>$AK93&lt;&gt;"Si"</formula>
    </cfRule>
  </conditionalFormatting>
  <conditionalFormatting sqref="AS95">
    <cfRule type="containsText" dxfId="620" priority="4330" operator="containsText" text="BAJA">
      <formula>NOT(ISERROR(SEARCH("BAJA",AS95)))</formula>
    </cfRule>
    <cfRule type="containsText" dxfId="619" priority="4331" operator="containsText" text="EXTREMA">
      <formula>NOT(ISERROR(SEARCH("EXTREMA",AS95)))</formula>
    </cfRule>
    <cfRule type="containsText" dxfId="618" priority="4332" operator="containsText" text="ALTA">
      <formula>NOT(ISERROR(SEARCH("ALTA",AS95)))</formula>
    </cfRule>
    <cfRule type="containsText" dxfId="617" priority="4333" operator="containsText" text="MODERADA">
      <formula>NOT(ISERROR(SEARCH("MODERADA",AS95)))</formula>
    </cfRule>
  </conditionalFormatting>
  <conditionalFormatting sqref="I95">
    <cfRule type="expression" dxfId="616" priority="4357">
      <formula>$D95&lt;&gt;"Riesgo_Seguridad_Digital"</formula>
    </cfRule>
  </conditionalFormatting>
  <conditionalFormatting sqref="AU95:AV95">
    <cfRule type="expression" dxfId="615" priority="4356">
      <formula>$AK95&lt;&gt;"Si"</formula>
    </cfRule>
  </conditionalFormatting>
  <conditionalFormatting sqref="AU94">
    <cfRule type="expression" dxfId="614" priority="4355">
      <formula>$AK94&lt;&gt;"Si"</formula>
    </cfRule>
  </conditionalFormatting>
  <conditionalFormatting sqref="I94">
    <cfRule type="expression" dxfId="613" priority="4334">
      <formula>$D94&lt;&gt;"Riesgo_Seguridad_Digital"</formula>
    </cfRule>
  </conditionalFormatting>
  <conditionalFormatting sqref="I93">
    <cfRule type="expression" dxfId="612" priority="4349">
      <formula>$D93&lt;&gt;"Riesgo_Seguridad_Digital"</formula>
    </cfRule>
  </conditionalFormatting>
  <conditionalFormatting sqref="J93">
    <cfRule type="expression" dxfId="611" priority="4348">
      <formula>$D93&lt;&gt;"Riesgo_Seguridad_Digital"</formula>
    </cfRule>
  </conditionalFormatting>
  <conditionalFormatting sqref="K93">
    <cfRule type="expression" dxfId="610" priority="4347">
      <formula>$D93&lt;&gt;"Riesgo_Seguridad_Digital"</formula>
    </cfRule>
  </conditionalFormatting>
  <conditionalFormatting sqref="L93">
    <cfRule type="expression" dxfId="609" priority="4346">
      <formula>$D93&lt;&gt;"Riesgo_Seguridad_Digital"</formula>
    </cfRule>
  </conditionalFormatting>
  <conditionalFormatting sqref="P93">
    <cfRule type="expression" dxfId="608" priority="4345">
      <formula>$D93&lt;&gt;"Riesgo_Seguridad_Digital"</formula>
    </cfRule>
  </conditionalFormatting>
  <conditionalFormatting sqref="Q93">
    <cfRule type="expression" dxfId="607" priority="4344">
      <formula>$D93&lt;&gt;"Riesgo_Seguridad_Digital"</formula>
    </cfRule>
  </conditionalFormatting>
  <conditionalFormatting sqref="AS94">
    <cfRule type="containsText" dxfId="606" priority="4340" operator="containsText" text="BAJA">
      <formula>NOT(ISERROR(SEARCH("BAJA",AS94)))</formula>
    </cfRule>
    <cfRule type="containsText" dxfId="605" priority="4341" operator="containsText" text="EXTREMA">
      <formula>NOT(ISERROR(SEARCH("EXTREMA",AS94)))</formula>
    </cfRule>
    <cfRule type="containsText" dxfId="604" priority="4342" operator="containsText" text="ALTA">
      <formula>NOT(ISERROR(SEARCH("ALTA",AS94)))</formula>
    </cfRule>
    <cfRule type="containsText" dxfId="603" priority="4343" operator="containsText" text="MODERADA">
      <formula>NOT(ISERROR(SEARCH("MODERADA",AS94)))</formula>
    </cfRule>
  </conditionalFormatting>
  <conditionalFormatting sqref="O93:O94">
    <cfRule type="containsText" dxfId="602" priority="4335" operator="containsText" text="BAJA">
      <formula>NOT(ISERROR(SEARCH("BAJA",O93)))</formula>
    </cfRule>
    <cfRule type="containsText" dxfId="601" priority="4336" operator="containsText" text="EXTREMA">
      <formula>NOT(ISERROR(SEARCH("EXTREMA",O93)))</formula>
    </cfRule>
    <cfRule type="containsText" dxfId="600" priority="4337" operator="containsText" text="ALTA">
      <formula>NOT(ISERROR(SEARCH("ALTA",O93)))</formula>
    </cfRule>
    <cfRule type="containsText" dxfId="599" priority="4338" operator="containsText" text="MODERADA">
      <formula>NOT(ISERROR(SEARCH("MODERADA",O93)))</formula>
    </cfRule>
  </conditionalFormatting>
  <conditionalFormatting sqref="O95">
    <cfRule type="containsText" dxfId="598" priority="4326" operator="containsText" text="BAJA">
      <formula>NOT(ISERROR(SEARCH("BAJA",O95)))</formula>
    </cfRule>
    <cfRule type="containsText" dxfId="597" priority="4327" operator="containsText" text="EXTREMA">
      <formula>NOT(ISERROR(SEARCH("EXTREMA",O95)))</formula>
    </cfRule>
    <cfRule type="containsText" dxfId="596" priority="4328" operator="containsText" text="ALTA">
      <formula>NOT(ISERROR(SEARCH("ALTA",O95)))</formula>
    </cfRule>
    <cfRule type="containsText" dxfId="595" priority="4329" operator="containsText" text="MODERADA">
      <formula>NOT(ISERROR(SEARCH("MODERADA",O95)))</formula>
    </cfRule>
  </conditionalFormatting>
  <conditionalFormatting sqref="AV97">
    <cfRule type="expression" dxfId="594" priority="4321">
      <formula>$AK97&lt;&gt;"Si"</formula>
    </cfRule>
  </conditionalFormatting>
  <conditionalFormatting sqref="AS96">
    <cfRule type="containsText" dxfId="593" priority="4317" operator="containsText" text="BAJA">
      <formula>NOT(ISERROR(SEARCH("BAJA",AS96)))</formula>
    </cfRule>
    <cfRule type="containsText" dxfId="592" priority="4318" operator="containsText" text="EXTREMA">
      <formula>NOT(ISERROR(SEARCH("EXTREMA",AS96)))</formula>
    </cfRule>
    <cfRule type="containsText" dxfId="591" priority="4319" operator="containsText" text="ALTA">
      <formula>NOT(ISERROR(SEARCH("ALTA",AS96)))</formula>
    </cfRule>
    <cfRule type="containsText" dxfId="590" priority="4320" operator="containsText" text="MODERADA">
      <formula>NOT(ISERROR(SEARCH("MODERADA",AS96)))</formula>
    </cfRule>
  </conditionalFormatting>
  <conditionalFormatting sqref="AU96:AW96">
    <cfRule type="expression" dxfId="589" priority="4325">
      <formula>$AK96&lt;&gt;"Si"</formula>
    </cfRule>
  </conditionalFormatting>
  <conditionalFormatting sqref="AS98">
    <cfRule type="containsText" dxfId="588" priority="4297" operator="containsText" text="BAJA">
      <formula>NOT(ISERROR(SEARCH("BAJA",AS98)))</formula>
    </cfRule>
    <cfRule type="containsText" dxfId="587" priority="4298" operator="containsText" text="EXTREMA">
      <formula>NOT(ISERROR(SEARCH("EXTREMA",AS98)))</formula>
    </cfRule>
    <cfRule type="containsText" dxfId="586" priority="4299" operator="containsText" text="ALTA">
      <formula>NOT(ISERROR(SEARCH("ALTA",AS98)))</formula>
    </cfRule>
    <cfRule type="containsText" dxfId="585" priority="4300" operator="containsText" text="MODERADA">
      <formula>NOT(ISERROR(SEARCH("MODERADA",AS98)))</formula>
    </cfRule>
  </conditionalFormatting>
  <conditionalFormatting sqref="I98">
    <cfRule type="expression" dxfId="584" priority="4324">
      <formula>$D98&lt;&gt;"Riesgo_Seguridad_Digital"</formula>
    </cfRule>
  </conditionalFormatting>
  <conditionalFormatting sqref="AU98:AV98">
    <cfRule type="expression" dxfId="583" priority="4323">
      <formula>$AK98&lt;&gt;"Si"</formula>
    </cfRule>
  </conditionalFormatting>
  <conditionalFormatting sqref="AU97">
    <cfRule type="expression" dxfId="582" priority="4322">
      <formula>$AK97&lt;&gt;"Si"</formula>
    </cfRule>
  </conditionalFormatting>
  <conditionalFormatting sqref="I97">
    <cfRule type="expression" dxfId="581" priority="4301">
      <formula>$D97&lt;&gt;"Riesgo_Seguridad_Digital"</formula>
    </cfRule>
  </conditionalFormatting>
  <conditionalFormatting sqref="I96">
    <cfRule type="expression" dxfId="580" priority="4316">
      <formula>$D96&lt;&gt;"Riesgo_Seguridad_Digital"</formula>
    </cfRule>
  </conditionalFormatting>
  <conditionalFormatting sqref="J96">
    <cfRule type="expression" dxfId="579" priority="4315">
      <formula>$D96&lt;&gt;"Riesgo_Seguridad_Digital"</formula>
    </cfRule>
  </conditionalFormatting>
  <conditionalFormatting sqref="K96">
    <cfRule type="expression" dxfId="578" priority="4314">
      <formula>$D96&lt;&gt;"Riesgo_Seguridad_Digital"</formula>
    </cfRule>
  </conditionalFormatting>
  <conditionalFormatting sqref="L96">
    <cfRule type="expression" dxfId="577" priority="4313">
      <formula>$D96&lt;&gt;"Riesgo_Seguridad_Digital"</formula>
    </cfRule>
  </conditionalFormatting>
  <conditionalFormatting sqref="P96">
    <cfRule type="expression" dxfId="576" priority="4312">
      <formula>$D96&lt;&gt;"Riesgo_Seguridad_Digital"</formula>
    </cfRule>
  </conditionalFormatting>
  <conditionalFormatting sqref="Q96">
    <cfRule type="expression" dxfId="575" priority="4311">
      <formula>$D96&lt;&gt;"Riesgo_Seguridad_Digital"</formula>
    </cfRule>
  </conditionalFormatting>
  <conditionalFormatting sqref="AS97">
    <cfRule type="containsText" dxfId="574" priority="4307" operator="containsText" text="BAJA">
      <formula>NOT(ISERROR(SEARCH("BAJA",AS97)))</formula>
    </cfRule>
    <cfRule type="containsText" dxfId="573" priority="4308" operator="containsText" text="EXTREMA">
      <formula>NOT(ISERROR(SEARCH("EXTREMA",AS97)))</formula>
    </cfRule>
    <cfRule type="containsText" dxfId="572" priority="4309" operator="containsText" text="ALTA">
      <formula>NOT(ISERROR(SEARCH("ALTA",AS97)))</formula>
    </cfRule>
    <cfRule type="containsText" dxfId="571" priority="4310" operator="containsText" text="MODERADA">
      <formula>NOT(ISERROR(SEARCH("MODERADA",AS97)))</formula>
    </cfRule>
  </conditionalFormatting>
  <conditionalFormatting sqref="O96:O97">
    <cfRule type="containsText" dxfId="570" priority="4302" operator="containsText" text="BAJA">
      <formula>NOT(ISERROR(SEARCH("BAJA",O96)))</formula>
    </cfRule>
    <cfRule type="containsText" dxfId="569" priority="4303" operator="containsText" text="EXTREMA">
      <formula>NOT(ISERROR(SEARCH("EXTREMA",O96)))</formula>
    </cfRule>
    <cfRule type="containsText" dxfId="568" priority="4304" operator="containsText" text="ALTA">
      <formula>NOT(ISERROR(SEARCH("ALTA",O96)))</formula>
    </cfRule>
    <cfRule type="containsText" dxfId="567" priority="4305" operator="containsText" text="MODERADA">
      <formula>NOT(ISERROR(SEARCH("MODERADA",O96)))</formula>
    </cfRule>
  </conditionalFormatting>
  <conditionalFormatting sqref="O98">
    <cfRule type="containsText" dxfId="566" priority="4293" operator="containsText" text="BAJA">
      <formula>NOT(ISERROR(SEARCH("BAJA",O98)))</formula>
    </cfRule>
    <cfRule type="containsText" dxfId="565" priority="4294" operator="containsText" text="EXTREMA">
      <formula>NOT(ISERROR(SEARCH("EXTREMA",O98)))</formula>
    </cfRule>
    <cfRule type="containsText" dxfId="564" priority="4295" operator="containsText" text="ALTA">
      <formula>NOT(ISERROR(SEARCH("ALTA",O98)))</formula>
    </cfRule>
    <cfRule type="containsText" dxfId="563" priority="4296" operator="containsText" text="MODERADA">
      <formula>NOT(ISERROR(SEARCH("MODERADA",O98)))</formula>
    </cfRule>
  </conditionalFormatting>
  <conditionalFormatting sqref="AV100">
    <cfRule type="expression" dxfId="562" priority="4288">
      <formula>$AK100&lt;&gt;"Si"</formula>
    </cfRule>
  </conditionalFormatting>
  <conditionalFormatting sqref="AS99">
    <cfRule type="containsText" dxfId="561" priority="4284" operator="containsText" text="BAJA">
      <formula>NOT(ISERROR(SEARCH("BAJA",AS99)))</formula>
    </cfRule>
    <cfRule type="containsText" dxfId="560" priority="4285" operator="containsText" text="EXTREMA">
      <formula>NOT(ISERROR(SEARCH("EXTREMA",AS99)))</formula>
    </cfRule>
    <cfRule type="containsText" dxfId="559" priority="4286" operator="containsText" text="ALTA">
      <formula>NOT(ISERROR(SEARCH("ALTA",AS99)))</formula>
    </cfRule>
    <cfRule type="containsText" dxfId="558" priority="4287" operator="containsText" text="MODERADA">
      <formula>NOT(ISERROR(SEARCH("MODERADA",AS99)))</formula>
    </cfRule>
  </conditionalFormatting>
  <conditionalFormatting sqref="AU99:AW99">
    <cfRule type="expression" dxfId="557" priority="4292">
      <formula>$AK99&lt;&gt;"Si"</formula>
    </cfRule>
  </conditionalFormatting>
  <conditionalFormatting sqref="AS101">
    <cfRule type="containsText" dxfId="556" priority="4264" operator="containsText" text="BAJA">
      <formula>NOT(ISERROR(SEARCH("BAJA",AS101)))</formula>
    </cfRule>
    <cfRule type="containsText" dxfId="555" priority="4265" operator="containsText" text="EXTREMA">
      <formula>NOT(ISERROR(SEARCH("EXTREMA",AS101)))</formula>
    </cfRule>
    <cfRule type="containsText" dxfId="554" priority="4266" operator="containsText" text="ALTA">
      <formula>NOT(ISERROR(SEARCH("ALTA",AS101)))</formula>
    </cfRule>
    <cfRule type="containsText" dxfId="553" priority="4267" operator="containsText" text="MODERADA">
      <formula>NOT(ISERROR(SEARCH("MODERADA",AS101)))</formula>
    </cfRule>
  </conditionalFormatting>
  <conditionalFormatting sqref="I101">
    <cfRule type="expression" dxfId="552" priority="4291">
      <formula>$D101&lt;&gt;"Riesgo_Seguridad_Digital"</formula>
    </cfRule>
  </conditionalFormatting>
  <conditionalFormatting sqref="AU101:AV101">
    <cfRule type="expression" dxfId="551" priority="4290">
      <formula>$AK101&lt;&gt;"Si"</formula>
    </cfRule>
  </conditionalFormatting>
  <conditionalFormatting sqref="AU100">
    <cfRule type="expression" dxfId="550" priority="4289">
      <formula>$AK100&lt;&gt;"Si"</formula>
    </cfRule>
  </conditionalFormatting>
  <conditionalFormatting sqref="I100">
    <cfRule type="expression" dxfId="549" priority="4268">
      <formula>$D100&lt;&gt;"Riesgo_Seguridad_Digital"</formula>
    </cfRule>
  </conditionalFormatting>
  <conditionalFormatting sqref="I99">
    <cfRule type="expression" dxfId="548" priority="4283">
      <formula>$D99&lt;&gt;"Riesgo_Seguridad_Digital"</formula>
    </cfRule>
  </conditionalFormatting>
  <conditionalFormatting sqref="J99">
    <cfRule type="expression" dxfId="547" priority="4282">
      <formula>$D99&lt;&gt;"Riesgo_Seguridad_Digital"</formula>
    </cfRule>
  </conditionalFormatting>
  <conditionalFormatting sqref="K99">
    <cfRule type="expression" dxfId="546" priority="4281">
      <formula>$D99&lt;&gt;"Riesgo_Seguridad_Digital"</formula>
    </cfRule>
  </conditionalFormatting>
  <conditionalFormatting sqref="L99">
    <cfRule type="expression" dxfId="545" priority="4280">
      <formula>$D99&lt;&gt;"Riesgo_Seguridad_Digital"</formula>
    </cfRule>
  </conditionalFormatting>
  <conditionalFormatting sqref="P99">
    <cfRule type="expression" dxfId="544" priority="4279">
      <formula>$D99&lt;&gt;"Riesgo_Seguridad_Digital"</formula>
    </cfRule>
  </conditionalFormatting>
  <conditionalFormatting sqref="Q99">
    <cfRule type="expression" dxfId="543" priority="4278">
      <formula>$D99&lt;&gt;"Riesgo_Seguridad_Digital"</formula>
    </cfRule>
  </conditionalFormatting>
  <conditionalFormatting sqref="AS100">
    <cfRule type="containsText" dxfId="542" priority="4274" operator="containsText" text="BAJA">
      <formula>NOT(ISERROR(SEARCH("BAJA",AS100)))</formula>
    </cfRule>
    <cfRule type="containsText" dxfId="541" priority="4275" operator="containsText" text="EXTREMA">
      <formula>NOT(ISERROR(SEARCH("EXTREMA",AS100)))</formula>
    </cfRule>
    <cfRule type="containsText" dxfId="540" priority="4276" operator="containsText" text="ALTA">
      <formula>NOT(ISERROR(SEARCH("ALTA",AS100)))</formula>
    </cfRule>
    <cfRule type="containsText" dxfId="539" priority="4277" operator="containsText" text="MODERADA">
      <formula>NOT(ISERROR(SEARCH("MODERADA",AS100)))</formula>
    </cfRule>
  </conditionalFormatting>
  <conditionalFormatting sqref="O99:O100">
    <cfRule type="containsText" dxfId="538" priority="4269" operator="containsText" text="BAJA">
      <formula>NOT(ISERROR(SEARCH("BAJA",O99)))</formula>
    </cfRule>
    <cfRule type="containsText" dxfId="537" priority="4270" operator="containsText" text="EXTREMA">
      <formula>NOT(ISERROR(SEARCH("EXTREMA",O99)))</formula>
    </cfRule>
    <cfRule type="containsText" dxfId="536" priority="4271" operator="containsText" text="ALTA">
      <formula>NOT(ISERROR(SEARCH("ALTA",O99)))</formula>
    </cfRule>
    <cfRule type="containsText" dxfId="535" priority="4272" operator="containsText" text="MODERADA">
      <formula>NOT(ISERROR(SEARCH("MODERADA",O99)))</formula>
    </cfRule>
  </conditionalFormatting>
  <conditionalFormatting sqref="O101">
    <cfRule type="containsText" dxfId="534" priority="4260" operator="containsText" text="BAJA">
      <formula>NOT(ISERROR(SEARCH("BAJA",O101)))</formula>
    </cfRule>
    <cfRule type="containsText" dxfId="533" priority="4261" operator="containsText" text="EXTREMA">
      <formula>NOT(ISERROR(SEARCH("EXTREMA",O101)))</formula>
    </cfRule>
    <cfRule type="containsText" dxfId="532" priority="4262" operator="containsText" text="ALTA">
      <formula>NOT(ISERROR(SEARCH("ALTA",O101)))</formula>
    </cfRule>
    <cfRule type="containsText" dxfId="531" priority="4263" operator="containsText" text="MODERADA">
      <formula>NOT(ISERROR(SEARCH("MODERADA",O101)))</formula>
    </cfRule>
  </conditionalFormatting>
  <conditionalFormatting sqref="AV103">
    <cfRule type="expression" dxfId="530" priority="4255">
      <formula>$AK103&lt;&gt;"Si"</formula>
    </cfRule>
  </conditionalFormatting>
  <conditionalFormatting sqref="AS102">
    <cfRule type="containsText" dxfId="529" priority="4251" operator="containsText" text="BAJA">
      <formula>NOT(ISERROR(SEARCH("BAJA",AS102)))</formula>
    </cfRule>
    <cfRule type="containsText" dxfId="528" priority="4252" operator="containsText" text="EXTREMA">
      <formula>NOT(ISERROR(SEARCH("EXTREMA",AS102)))</formula>
    </cfRule>
    <cfRule type="containsText" dxfId="527" priority="4253" operator="containsText" text="ALTA">
      <formula>NOT(ISERROR(SEARCH("ALTA",AS102)))</formula>
    </cfRule>
    <cfRule type="containsText" dxfId="526" priority="4254" operator="containsText" text="MODERADA">
      <formula>NOT(ISERROR(SEARCH("MODERADA",AS102)))</formula>
    </cfRule>
  </conditionalFormatting>
  <conditionalFormatting sqref="AU102:AW102">
    <cfRule type="expression" dxfId="525" priority="4259">
      <formula>$AK102&lt;&gt;"Si"</formula>
    </cfRule>
  </conditionalFormatting>
  <conditionalFormatting sqref="AS104">
    <cfRule type="containsText" dxfId="524" priority="4231" operator="containsText" text="BAJA">
      <formula>NOT(ISERROR(SEARCH("BAJA",AS104)))</formula>
    </cfRule>
    <cfRule type="containsText" dxfId="523" priority="4232" operator="containsText" text="EXTREMA">
      <formula>NOT(ISERROR(SEARCH("EXTREMA",AS104)))</formula>
    </cfRule>
    <cfRule type="containsText" dxfId="522" priority="4233" operator="containsText" text="ALTA">
      <formula>NOT(ISERROR(SEARCH("ALTA",AS104)))</formula>
    </cfRule>
    <cfRule type="containsText" dxfId="521" priority="4234" operator="containsText" text="MODERADA">
      <formula>NOT(ISERROR(SEARCH("MODERADA",AS104)))</formula>
    </cfRule>
  </conditionalFormatting>
  <conditionalFormatting sqref="I104">
    <cfRule type="expression" dxfId="520" priority="4258">
      <formula>$D104&lt;&gt;"Riesgo_Seguridad_Digital"</formula>
    </cfRule>
  </conditionalFormatting>
  <conditionalFormatting sqref="AU104:AV104">
    <cfRule type="expression" dxfId="519" priority="4257">
      <formula>$AK104&lt;&gt;"Si"</formula>
    </cfRule>
  </conditionalFormatting>
  <conditionalFormatting sqref="AU103">
    <cfRule type="expression" dxfId="518" priority="4256">
      <formula>$AK103&lt;&gt;"Si"</formula>
    </cfRule>
  </conditionalFormatting>
  <conditionalFormatting sqref="I103">
    <cfRule type="expression" dxfId="517" priority="4235">
      <formula>$D103&lt;&gt;"Riesgo_Seguridad_Digital"</formula>
    </cfRule>
  </conditionalFormatting>
  <conditionalFormatting sqref="I102">
    <cfRule type="expression" dxfId="516" priority="4250">
      <formula>$D102&lt;&gt;"Riesgo_Seguridad_Digital"</formula>
    </cfRule>
  </conditionalFormatting>
  <conditionalFormatting sqref="J102">
    <cfRule type="expression" dxfId="515" priority="4249">
      <formula>$D102&lt;&gt;"Riesgo_Seguridad_Digital"</formula>
    </cfRule>
  </conditionalFormatting>
  <conditionalFormatting sqref="K102">
    <cfRule type="expression" dxfId="514" priority="4248">
      <formula>$D102&lt;&gt;"Riesgo_Seguridad_Digital"</formula>
    </cfRule>
  </conditionalFormatting>
  <conditionalFormatting sqref="L102">
    <cfRule type="expression" dxfId="513" priority="4247">
      <formula>$D102&lt;&gt;"Riesgo_Seguridad_Digital"</formula>
    </cfRule>
  </conditionalFormatting>
  <conditionalFormatting sqref="P102">
    <cfRule type="expression" dxfId="512" priority="4246">
      <formula>$D102&lt;&gt;"Riesgo_Seguridad_Digital"</formula>
    </cfRule>
  </conditionalFormatting>
  <conditionalFormatting sqref="Q102">
    <cfRule type="expression" dxfId="511" priority="4245">
      <formula>$D102&lt;&gt;"Riesgo_Seguridad_Digital"</formula>
    </cfRule>
  </conditionalFormatting>
  <conditionalFormatting sqref="AS103">
    <cfRule type="containsText" dxfId="510" priority="4241" operator="containsText" text="BAJA">
      <formula>NOT(ISERROR(SEARCH("BAJA",AS103)))</formula>
    </cfRule>
    <cfRule type="containsText" dxfId="509" priority="4242" operator="containsText" text="EXTREMA">
      <formula>NOT(ISERROR(SEARCH("EXTREMA",AS103)))</formula>
    </cfRule>
    <cfRule type="containsText" dxfId="508" priority="4243" operator="containsText" text="ALTA">
      <formula>NOT(ISERROR(SEARCH("ALTA",AS103)))</formula>
    </cfRule>
    <cfRule type="containsText" dxfId="507" priority="4244" operator="containsText" text="MODERADA">
      <formula>NOT(ISERROR(SEARCH("MODERADA",AS103)))</formula>
    </cfRule>
  </conditionalFormatting>
  <conditionalFormatting sqref="O102:O103">
    <cfRule type="containsText" dxfId="506" priority="4236" operator="containsText" text="BAJA">
      <formula>NOT(ISERROR(SEARCH("BAJA",O102)))</formula>
    </cfRule>
    <cfRule type="containsText" dxfId="505" priority="4237" operator="containsText" text="EXTREMA">
      <formula>NOT(ISERROR(SEARCH("EXTREMA",O102)))</formula>
    </cfRule>
    <cfRule type="containsText" dxfId="504" priority="4238" operator="containsText" text="ALTA">
      <formula>NOT(ISERROR(SEARCH("ALTA",O102)))</formula>
    </cfRule>
    <cfRule type="containsText" dxfId="503" priority="4239" operator="containsText" text="MODERADA">
      <formula>NOT(ISERROR(SEARCH("MODERADA",O102)))</formula>
    </cfRule>
  </conditionalFormatting>
  <conditionalFormatting sqref="O104">
    <cfRule type="containsText" dxfId="502" priority="4227" operator="containsText" text="BAJA">
      <formula>NOT(ISERROR(SEARCH("BAJA",O104)))</formula>
    </cfRule>
    <cfRule type="containsText" dxfId="501" priority="4228" operator="containsText" text="EXTREMA">
      <formula>NOT(ISERROR(SEARCH("EXTREMA",O104)))</formula>
    </cfRule>
    <cfRule type="containsText" dxfId="500" priority="4229" operator="containsText" text="ALTA">
      <formula>NOT(ISERROR(SEARCH("ALTA",O104)))</formula>
    </cfRule>
    <cfRule type="containsText" dxfId="499" priority="4230" operator="containsText" text="MODERADA">
      <formula>NOT(ISERROR(SEARCH("MODERADA",O104)))</formula>
    </cfRule>
  </conditionalFormatting>
  <conditionalFormatting sqref="AV106">
    <cfRule type="expression" dxfId="498" priority="4222">
      <formula>$AK106&lt;&gt;"Si"</formula>
    </cfRule>
  </conditionalFormatting>
  <conditionalFormatting sqref="AS105">
    <cfRule type="containsText" dxfId="497" priority="4218" operator="containsText" text="BAJA">
      <formula>NOT(ISERROR(SEARCH("BAJA",AS105)))</formula>
    </cfRule>
    <cfRule type="containsText" dxfId="496" priority="4219" operator="containsText" text="EXTREMA">
      <formula>NOT(ISERROR(SEARCH("EXTREMA",AS105)))</formula>
    </cfRule>
    <cfRule type="containsText" dxfId="495" priority="4220" operator="containsText" text="ALTA">
      <formula>NOT(ISERROR(SEARCH("ALTA",AS105)))</formula>
    </cfRule>
    <cfRule type="containsText" dxfId="494" priority="4221" operator="containsText" text="MODERADA">
      <formula>NOT(ISERROR(SEARCH("MODERADA",AS105)))</formula>
    </cfRule>
  </conditionalFormatting>
  <conditionalFormatting sqref="AU105:AW105">
    <cfRule type="expression" dxfId="493" priority="4226">
      <formula>$AK105&lt;&gt;"Si"</formula>
    </cfRule>
  </conditionalFormatting>
  <conditionalFormatting sqref="AS107">
    <cfRule type="containsText" dxfId="492" priority="4198" operator="containsText" text="BAJA">
      <formula>NOT(ISERROR(SEARCH("BAJA",AS107)))</formula>
    </cfRule>
    <cfRule type="containsText" dxfId="491" priority="4199" operator="containsText" text="EXTREMA">
      <formula>NOT(ISERROR(SEARCH("EXTREMA",AS107)))</formula>
    </cfRule>
    <cfRule type="containsText" dxfId="490" priority="4200" operator="containsText" text="ALTA">
      <formula>NOT(ISERROR(SEARCH("ALTA",AS107)))</formula>
    </cfRule>
    <cfRule type="containsText" dxfId="489" priority="4201" operator="containsText" text="MODERADA">
      <formula>NOT(ISERROR(SEARCH("MODERADA",AS107)))</formula>
    </cfRule>
  </conditionalFormatting>
  <conditionalFormatting sqref="I107">
    <cfRule type="expression" dxfId="488" priority="4225">
      <formula>$D107&lt;&gt;"Riesgo_Seguridad_Digital"</formula>
    </cfRule>
  </conditionalFormatting>
  <conditionalFormatting sqref="AU107:AV107">
    <cfRule type="expression" dxfId="487" priority="4224">
      <formula>$AK107&lt;&gt;"Si"</formula>
    </cfRule>
  </conditionalFormatting>
  <conditionalFormatting sqref="AU106">
    <cfRule type="expression" dxfId="486" priority="4223">
      <formula>$AK106&lt;&gt;"Si"</formula>
    </cfRule>
  </conditionalFormatting>
  <conditionalFormatting sqref="I106">
    <cfRule type="expression" dxfId="485" priority="4202">
      <formula>$D106&lt;&gt;"Riesgo_Seguridad_Digital"</formula>
    </cfRule>
  </conditionalFormatting>
  <conditionalFormatting sqref="I105">
    <cfRule type="expression" dxfId="484" priority="4217">
      <formula>$D105&lt;&gt;"Riesgo_Seguridad_Digital"</formula>
    </cfRule>
  </conditionalFormatting>
  <conditionalFormatting sqref="J105">
    <cfRule type="expression" dxfId="483" priority="4216">
      <formula>$D105&lt;&gt;"Riesgo_Seguridad_Digital"</formula>
    </cfRule>
  </conditionalFormatting>
  <conditionalFormatting sqref="K105">
    <cfRule type="expression" dxfId="482" priority="4215">
      <formula>$D105&lt;&gt;"Riesgo_Seguridad_Digital"</formula>
    </cfRule>
  </conditionalFormatting>
  <conditionalFormatting sqref="L105">
    <cfRule type="expression" dxfId="481" priority="4214">
      <formula>$D105&lt;&gt;"Riesgo_Seguridad_Digital"</formula>
    </cfRule>
  </conditionalFormatting>
  <conditionalFormatting sqref="P105">
    <cfRule type="expression" dxfId="480" priority="4213">
      <formula>$D105&lt;&gt;"Riesgo_Seguridad_Digital"</formula>
    </cfRule>
  </conditionalFormatting>
  <conditionalFormatting sqref="Q105">
    <cfRule type="expression" dxfId="479" priority="4212">
      <formula>$D105&lt;&gt;"Riesgo_Seguridad_Digital"</formula>
    </cfRule>
  </conditionalFormatting>
  <conditionalFormatting sqref="AS106">
    <cfRule type="containsText" dxfId="478" priority="4208" operator="containsText" text="BAJA">
      <formula>NOT(ISERROR(SEARCH("BAJA",AS106)))</formula>
    </cfRule>
    <cfRule type="containsText" dxfId="477" priority="4209" operator="containsText" text="EXTREMA">
      <formula>NOT(ISERROR(SEARCH("EXTREMA",AS106)))</formula>
    </cfRule>
    <cfRule type="containsText" dxfId="476" priority="4210" operator="containsText" text="ALTA">
      <formula>NOT(ISERROR(SEARCH("ALTA",AS106)))</formula>
    </cfRule>
    <cfRule type="containsText" dxfId="475" priority="4211" operator="containsText" text="MODERADA">
      <formula>NOT(ISERROR(SEARCH("MODERADA",AS106)))</formula>
    </cfRule>
  </conditionalFormatting>
  <conditionalFormatting sqref="O105:O106">
    <cfRule type="containsText" dxfId="474" priority="4203" operator="containsText" text="BAJA">
      <formula>NOT(ISERROR(SEARCH("BAJA",O105)))</formula>
    </cfRule>
    <cfRule type="containsText" dxfId="473" priority="4204" operator="containsText" text="EXTREMA">
      <formula>NOT(ISERROR(SEARCH("EXTREMA",O105)))</formula>
    </cfRule>
    <cfRule type="containsText" dxfId="472" priority="4205" operator="containsText" text="ALTA">
      <formula>NOT(ISERROR(SEARCH("ALTA",O105)))</formula>
    </cfRule>
    <cfRule type="containsText" dxfId="471" priority="4206" operator="containsText" text="MODERADA">
      <formula>NOT(ISERROR(SEARCH("MODERADA",O105)))</formula>
    </cfRule>
  </conditionalFormatting>
  <conditionalFormatting sqref="O107">
    <cfRule type="containsText" dxfId="470" priority="4194" operator="containsText" text="BAJA">
      <formula>NOT(ISERROR(SEARCH("BAJA",O107)))</formula>
    </cfRule>
    <cfRule type="containsText" dxfId="469" priority="4195" operator="containsText" text="EXTREMA">
      <formula>NOT(ISERROR(SEARCH("EXTREMA",O107)))</formula>
    </cfRule>
    <cfRule type="containsText" dxfId="468" priority="4196" operator="containsText" text="ALTA">
      <formula>NOT(ISERROR(SEARCH("ALTA",O107)))</formula>
    </cfRule>
    <cfRule type="containsText" dxfId="467" priority="4197" operator="containsText" text="MODERADA">
      <formula>NOT(ISERROR(SEARCH("MODERADA",O107)))</formula>
    </cfRule>
  </conditionalFormatting>
  <conditionalFormatting sqref="I110">
    <cfRule type="expression" dxfId="466" priority="1409">
      <formula>$D110&lt;&gt;"Riesgo_Seguridad_Digital"</formula>
    </cfRule>
  </conditionalFormatting>
  <conditionalFormatting sqref="E110">
    <cfRule type="expression" dxfId="465" priority="1403">
      <formula>$D110&lt;&gt;"Riesgo_Seguridad_Digital"</formula>
    </cfRule>
  </conditionalFormatting>
  <conditionalFormatting sqref="E108">
    <cfRule type="expression" dxfId="464" priority="1402">
      <formula>$D108&lt;&gt;"Riesgo_Seguridad_Digital"</formula>
    </cfRule>
  </conditionalFormatting>
  <conditionalFormatting sqref="E109">
    <cfRule type="expression" dxfId="463" priority="1376">
      <formula>$D109&lt;&gt;"Riesgo_Seguridad_Digital"</formula>
    </cfRule>
  </conditionalFormatting>
  <conditionalFormatting sqref="I109">
    <cfRule type="expression" dxfId="462" priority="1375">
      <formula>$D109&lt;&gt;"Riesgo_Seguridad_Digital"</formula>
    </cfRule>
  </conditionalFormatting>
  <conditionalFormatting sqref="F108">
    <cfRule type="expression" dxfId="461" priority="1397">
      <formula>$D108&lt;&gt;"Riesgo_Seguridad_Digital"</formula>
    </cfRule>
  </conditionalFormatting>
  <conditionalFormatting sqref="G108">
    <cfRule type="expression" dxfId="460" priority="1396">
      <formula>$D108&lt;&gt;"Riesgo_Seguridad_Digital"</formula>
    </cfRule>
  </conditionalFormatting>
  <conditionalFormatting sqref="H108">
    <cfRule type="expression" dxfId="459" priority="1395">
      <formula>$D108&lt;&gt;"Riesgo_Seguridad_Digital"</formula>
    </cfRule>
  </conditionalFormatting>
  <conditionalFormatting sqref="I108">
    <cfRule type="expression" dxfId="458" priority="1394">
      <formula>$D108&lt;&gt;"Riesgo_Seguridad_Digital"</formula>
    </cfRule>
  </conditionalFormatting>
  <conditionalFormatting sqref="J108">
    <cfRule type="expression" dxfId="457" priority="1393">
      <formula>$D108&lt;&gt;"Riesgo_Seguridad_Digital"</formula>
    </cfRule>
  </conditionalFormatting>
  <conditionalFormatting sqref="K108">
    <cfRule type="expression" dxfId="456" priority="1392">
      <formula>$D108&lt;&gt;"Riesgo_Seguridad_Digital"</formula>
    </cfRule>
  </conditionalFormatting>
  <conditionalFormatting sqref="L108">
    <cfRule type="expression" dxfId="455" priority="1391">
      <formula>$D108&lt;&gt;"Riesgo_Seguridad_Digital"</formula>
    </cfRule>
  </conditionalFormatting>
  <conditionalFormatting sqref="M108">
    <cfRule type="expression" dxfId="454" priority="1390">
      <formula>$D108&lt;&gt;"Riesgo_Seguridad_Digital"</formula>
    </cfRule>
  </conditionalFormatting>
  <conditionalFormatting sqref="P108">
    <cfRule type="expression" dxfId="453" priority="1389">
      <formula>$D108&lt;&gt;"Riesgo_Seguridad_Digital"</formula>
    </cfRule>
  </conditionalFormatting>
  <conditionalFormatting sqref="Q108">
    <cfRule type="expression" dxfId="452" priority="1388">
      <formula>$D108&lt;&gt;"Riesgo_Seguridad_Digital"</formula>
    </cfRule>
  </conditionalFormatting>
  <conditionalFormatting sqref="G109">
    <cfRule type="expression" dxfId="451" priority="1378">
      <formula>$D109&lt;&gt;"Riesgo_Seguridad_Digital"</formula>
    </cfRule>
  </conditionalFormatting>
  <conditionalFormatting sqref="H109">
    <cfRule type="expression" dxfId="450" priority="1377">
      <formula>$D109&lt;&gt;"Riesgo_Seguridad_Digital"</formula>
    </cfRule>
  </conditionalFormatting>
  <conditionalFormatting sqref="O108:O109">
    <cfRule type="containsText" dxfId="449" priority="1379" operator="containsText" text="BAJA">
      <formula>NOT(ISERROR(SEARCH("BAJA",O108)))</formula>
    </cfRule>
    <cfRule type="containsText" dxfId="448" priority="1380" operator="containsText" text="EXTREMA">
      <formula>NOT(ISERROR(SEARCH("EXTREMA",O108)))</formula>
    </cfRule>
    <cfRule type="containsText" dxfId="447" priority="1381" operator="containsText" text="ALTA">
      <formula>NOT(ISERROR(SEARCH("ALTA",O108)))</formula>
    </cfRule>
    <cfRule type="containsText" dxfId="446" priority="1382" operator="containsText" text="MODERADA">
      <formula>NOT(ISERROR(SEARCH("MODERADA",O108)))</formula>
    </cfRule>
  </conditionalFormatting>
  <conditionalFormatting sqref="O110">
    <cfRule type="containsText" dxfId="445" priority="1370" operator="containsText" text="BAJA">
      <formula>NOT(ISERROR(SEARCH("BAJA",O110)))</formula>
    </cfRule>
    <cfRule type="containsText" dxfId="444" priority="1371" operator="containsText" text="EXTREMA">
      <formula>NOT(ISERROR(SEARCH("EXTREMA",O110)))</formula>
    </cfRule>
    <cfRule type="containsText" dxfId="443" priority="1372" operator="containsText" text="ALTA">
      <formula>NOT(ISERROR(SEARCH("ALTA",O110)))</formula>
    </cfRule>
    <cfRule type="containsText" dxfId="442" priority="1373" operator="containsText" text="MODERADA">
      <formula>NOT(ISERROR(SEARCH("MODERADA",O110)))</formula>
    </cfRule>
  </conditionalFormatting>
  <conditionalFormatting sqref="G110">
    <cfRule type="expression" dxfId="441" priority="1374">
      <formula>$D110&lt;&gt;"Riesgo_Seguridad_Digital"</formula>
    </cfRule>
  </conditionalFormatting>
  <conditionalFormatting sqref="E111">
    <cfRule type="expression" dxfId="440" priority="1209">
      <formula>$D111&lt;&gt;"Riesgo_Seguridad_Digital"</formula>
    </cfRule>
  </conditionalFormatting>
  <conditionalFormatting sqref="E112">
    <cfRule type="expression" dxfId="439" priority="1208">
      <formula>$D112&lt;&gt;"Riesgo_Seguridad_Digital"</formula>
    </cfRule>
  </conditionalFormatting>
  <conditionalFormatting sqref="E115">
    <cfRule type="expression" dxfId="438" priority="1205">
      <formula>$D115&lt;&gt;"Riesgo_Seguridad_Digital"</formula>
    </cfRule>
  </conditionalFormatting>
  <conditionalFormatting sqref="E113">
    <cfRule type="expression" dxfId="437" priority="1204">
      <formula>$D113&lt;&gt;"Riesgo_Seguridad_Digital"</formula>
    </cfRule>
  </conditionalFormatting>
  <conditionalFormatting sqref="E114">
    <cfRule type="expression" dxfId="436" priority="1203">
      <formula>$D114&lt;&gt;"Riesgo_Seguridad_Digital"</formula>
    </cfRule>
  </conditionalFormatting>
  <conditionalFormatting sqref="I112">
    <cfRule type="expression" dxfId="435" priority="1135">
      <formula>$D112&lt;&gt;"Riesgo_Seguridad_Digital"</formula>
    </cfRule>
  </conditionalFormatting>
  <conditionalFormatting sqref="I111">
    <cfRule type="expression" dxfId="434" priority="1151">
      <formula>$D111&lt;&gt;"Riesgo_Seguridad_Digital"</formula>
    </cfRule>
  </conditionalFormatting>
  <conditionalFormatting sqref="J111">
    <cfRule type="expression" dxfId="433" priority="1150">
      <formula>$D111&lt;&gt;"Riesgo_Seguridad_Digital"</formula>
    </cfRule>
  </conditionalFormatting>
  <conditionalFormatting sqref="K111">
    <cfRule type="expression" dxfId="432" priority="1149">
      <formula>$D111&lt;&gt;"Riesgo_Seguridad_Digital"</formula>
    </cfRule>
  </conditionalFormatting>
  <conditionalFormatting sqref="L111">
    <cfRule type="expression" dxfId="431" priority="1148">
      <formula>$D111&lt;&gt;"Riesgo_Seguridad_Digital"</formula>
    </cfRule>
  </conditionalFormatting>
  <conditionalFormatting sqref="M111">
    <cfRule type="expression" dxfId="430" priority="1147">
      <formula>$D111&lt;&gt;"Riesgo_Seguridad_Digital"</formula>
    </cfRule>
  </conditionalFormatting>
  <conditionalFormatting sqref="P111">
    <cfRule type="expression" dxfId="429" priority="1146">
      <formula>$D111&lt;&gt;"Riesgo_Seguridad_Digital"</formula>
    </cfRule>
  </conditionalFormatting>
  <conditionalFormatting sqref="Q111">
    <cfRule type="expression" dxfId="428" priority="1145">
      <formula>$D111&lt;&gt;"Riesgo_Seguridad_Digital"</formula>
    </cfRule>
  </conditionalFormatting>
  <conditionalFormatting sqref="O111:O112">
    <cfRule type="containsText" dxfId="427" priority="1136" operator="containsText" text="BAJA">
      <formula>NOT(ISERROR(SEARCH("BAJA",O111)))</formula>
    </cfRule>
    <cfRule type="containsText" dxfId="426" priority="1137" operator="containsText" text="EXTREMA">
      <formula>NOT(ISERROR(SEARCH("EXTREMA",O111)))</formula>
    </cfRule>
    <cfRule type="containsText" dxfId="425" priority="1138" operator="containsText" text="ALTA">
      <formula>NOT(ISERROR(SEARCH("ALTA",O111)))</formula>
    </cfRule>
    <cfRule type="containsText" dxfId="424" priority="1139" operator="containsText" text="MODERADA">
      <formula>NOT(ISERROR(SEARCH("MODERADA",O111)))</formula>
    </cfRule>
  </conditionalFormatting>
  <conditionalFormatting sqref="O116 AS116">
    <cfRule type="containsText" dxfId="423" priority="1057" operator="containsText" text="BAJA">
      <formula>NOT(ISERROR(SEARCH("BAJA",O116)))</formula>
    </cfRule>
    <cfRule type="containsText" dxfId="422" priority="1058" operator="containsText" text="EXTREMA">
      <formula>NOT(ISERROR(SEARCH("EXTREMA",O116)))</formula>
    </cfRule>
    <cfRule type="containsText" dxfId="421" priority="1059" operator="containsText" text="ALTA">
      <formula>NOT(ISERROR(SEARCH("ALTA",O116)))</formula>
    </cfRule>
    <cfRule type="containsText" dxfId="420" priority="1060" operator="containsText" text="MODERADA">
      <formula>NOT(ISERROR(SEARCH("MODERADA",O116)))</formula>
    </cfRule>
  </conditionalFormatting>
  <conditionalFormatting sqref="I116">
    <cfRule type="expression" dxfId="419" priority="1056">
      <formula>$D116&lt;&gt;"Riesgo_Seguridad_Digital"</formula>
    </cfRule>
  </conditionalFormatting>
  <conditionalFormatting sqref="AU116:AY116">
    <cfRule type="expression" dxfId="418" priority="1055">
      <formula>$AK116&lt;&gt;"Si"</formula>
    </cfRule>
  </conditionalFormatting>
  <conditionalFormatting sqref="E116">
    <cfRule type="expression" dxfId="417" priority="1031">
      <formula>$D116&lt;&gt;"Riesgo_Seguridad_Digital"</formula>
    </cfRule>
  </conditionalFormatting>
  <conditionalFormatting sqref="F116">
    <cfRule type="expression" dxfId="416" priority="1030">
      <formula>$D116&lt;&gt;"Riesgo_Seguridad_Digital"</formula>
    </cfRule>
  </conditionalFormatting>
  <conditionalFormatting sqref="AU11">
    <cfRule type="expression" dxfId="415" priority="662">
      <formula>$AK11&lt;&gt;"Si"</formula>
    </cfRule>
  </conditionalFormatting>
  <conditionalFormatting sqref="AV11">
    <cfRule type="expression" dxfId="414" priority="661">
      <formula>$AK11&lt;&gt;"Si"</formula>
    </cfRule>
  </conditionalFormatting>
  <conditionalFormatting sqref="AZ11">
    <cfRule type="expression" dxfId="413" priority="660">
      <formula>$AK11&lt;&gt;"Si"</formula>
    </cfRule>
  </conditionalFormatting>
  <conditionalFormatting sqref="AW11">
    <cfRule type="expression" dxfId="412" priority="659">
      <formula>$AK11&lt;&gt;"Si"</formula>
    </cfRule>
  </conditionalFormatting>
  <conditionalFormatting sqref="AU20">
    <cfRule type="expression" dxfId="411" priority="631">
      <formula>$AK20&lt;&gt;"Si"</formula>
    </cfRule>
  </conditionalFormatting>
  <conditionalFormatting sqref="AZ15">
    <cfRule type="expression" dxfId="410" priority="648">
      <formula>$AK15&lt;&gt;"Si"</formula>
    </cfRule>
  </conditionalFormatting>
  <conditionalFormatting sqref="AV15">
    <cfRule type="expression" dxfId="409" priority="647">
      <formula>$AK15&lt;&gt;"Si"</formula>
    </cfRule>
  </conditionalFormatting>
  <conditionalFormatting sqref="AU15">
    <cfRule type="expression" dxfId="408" priority="646">
      <formula>$AK15&lt;&gt;"Si"</formula>
    </cfRule>
  </conditionalFormatting>
  <conditionalFormatting sqref="AV35">
    <cfRule type="expression" dxfId="407" priority="578">
      <formula>$AK35&lt;&gt;"Si"</formula>
    </cfRule>
  </conditionalFormatting>
  <conditionalFormatting sqref="AZ35">
    <cfRule type="expression" dxfId="406" priority="577">
      <formula>$AK35&lt;&gt;"Si"</formula>
    </cfRule>
  </conditionalFormatting>
  <conditionalFormatting sqref="AW35">
    <cfRule type="expression" dxfId="405" priority="576">
      <formula>$AK35&lt;&gt;"Si"</formula>
    </cfRule>
  </conditionalFormatting>
  <conditionalFormatting sqref="AZ12">
    <cfRule type="expression" dxfId="404" priority="640">
      <formula>$AK12&lt;&gt;"Si"</formula>
    </cfRule>
  </conditionalFormatting>
  <conditionalFormatting sqref="AV12">
    <cfRule type="expression" dxfId="403" priority="639">
      <formula>$AK12&lt;&gt;"Si"</formula>
    </cfRule>
  </conditionalFormatting>
  <conditionalFormatting sqref="AU12">
    <cfRule type="expression" dxfId="402" priority="638">
      <formula>$AK12&lt;&gt;"Si"</formula>
    </cfRule>
  </conditionalFormatting>
  <conditionalFormatting sqref="AZ18">
    <cfRule type="expression" dxfId="401" priority="636">
      <formula>$AK18&lt;&gt;"Si"</formula>
    </cfRule>
  </conditionalFormatting>
  <conditionalFormatting sqref="AV18">
    <cfRule type="expression" dxfId="400" priority="635">
      <formula>$AK18&lt;&gt;"Si"</formula>
    </cfRule>
  </conditionalFormatting>
  <conditionalFormatting sqref="AU18">
    <cfRule type="expression" dxfId="399" priority="634">
      <formula>$AK18&lt;&gt;"Si"</formula>
    </cfRule>
  </conditionalFormatting>
  <conditionalFormatting sqref="AU26">
    <cfRule type="expression" dxfId="398" priority="609">
      <formula>$AK26&lt;&gt;"Si"</formula>
    </cfRule>
  </conditionalFormatting>
  <conditionalFormatting sqref="AV20">
    <cfRule type="expression" dxfId="397" priority="630">
      <formula>$AK20&lt;&gt;"Si"</formula>
    </cfRule>
  </conditionalFormatting>
  <conditionalFormatting sqref="AZ20">
    <cfRule type="expression" dxfId="396" priority="629">
      <formula>$AK20&lt;&gt;"Si"</formula>
    </cfRule>
  </conditionalFormatting>
  <conditionalFormatting sqref="AW20">
    <cfRule type="expression" dxfId="395" priority="628">
      <formula>$AK20&lt;&gt;"Si"</formula>
    </cfRule>
  </conditionalFormatting>
  <conditionalFormatting sqref="AX20:AY20">
    <cfRule type="expression" dxfId="394" priority="627">
      <formula>$AK20&lt;&gt;"Si"</formula>
    </cfRule>
  </conditionalFormatting>
  <conditionalFormatting sqref="AU23">
    <cfRule type="expression" dxfId="393" priority="619">
      <formula>$AK23&lt;&gt;"Si"</formula>
    </cfRule>
  </conditionalFormatting>
  <conditionalFormatting sqref="AV23">
    <cfRule type="expression" dxfId="392" priority="618">
      <formula>$AK23&lt;&gt;"Si"</formula>
    </cfRule>
  </conditionalFormatting>
  <conditionalFormatting sqref="AZ23">
    <cfRule type="expression" dxfId="391" priority="617">
      <formula>$AK23&lt;&gt;"Si"</formula>
    </cfRule>
  </conditionalFormatting>
  <conditionalFormatting sqref="AW23">
    <cfRule type="expression" dxfId="390" priority="616">
      <formula>$AK23&lt;&gt;"Si"</formula>
    </cfRule>
  </conditionalFormatting>
  <conditionalFormatting sqref="AX23:AY23">
    <cfRule type="expression" dxfId="389" priority="615">
      <formula>$AK23&lt;&gt;"Si"</formula>
    </cfRule>
  </conditionalFormatting>
  <conditionalFormatting sqref="AU32">
    <cfRule type="expression" dxfId="388" priority="589">
      <formula>$AK32&lt;&gt;"Si"</formula>
    </cfRule>
  </conditionalFormatting>
  <conditionalFormatting sqref="AV26">
    <cfRule type="expression" dxfId="387" priority="608">
      <formula>$AK26&lt;&gt;"Si"</formula>
    </cfRule>
  </conditionalFormatting>
  <conditionalFormatting sqref="AZ26">
    <cfRule type="expression" dxfId="386" priority="607">
      <formula>$AK26&lt;&gt;"Si"</formula>
    </cfRule>
  </conditionalFormatting>
  <conditionalFormatting sqref="AW26">
    <cfRule type="expression" dxfId="385" priority="606">
      <formula>$AK26&lt;&gt;"Si"</formula>
    </cfRule>
  </conditionalFormatting>
  <conditionalFormatting sqref="AX26:AY26">
    <cfRule type="expression" dxfId="384" priority="605">
      <formula>$AK26&lt;&gt;"Si"</formula>
    </cfRule>
  </conditionalFormatting>
  <conditionalFormatting sqref="AU29">
    <cfRule type="expression" dxfId="383" priority="599">
      <formula>$AK29&lt;&gt;"Si"</formula>
    </cfRule>
  </conditionalFormatting>
  <conditionalFormatting sqref="AV29">
    <cfRule type="expression" dxfId="382" priority="598">
      <formula>$AK29&lt;&gt;"Si"</formula>
    </cfRule>
  </conditionalFormatting>
  <conditionalFormatting sqref="AZ29">
    <cfRule type="expression" dxfId="381" priority="597">
      <formula>$AK29&lt;&gt;"Si"</formula>
    </cfRule>
  </conditionalFormatting>
  <conditionalFormatting sqref="AW29">
    <cfRule type="expression" dxfId="380" priority="596">
      <formula>$AK29&lt;&gt;"Si"</formula>
    </cfRule>
  </conditionalFormatting>
  <conditionalFormatting sqref="AX29:AY29">
    <cfRule type="expression" dxfId="379" priority="595">
      <formula>$AK29&lt;&gt;"Si"</formula>
    </cfRule>
  </conditionalFormatting>
  <conditionalFormatting sqref="AX46:AY46">
    <cfRule type="expression" dxfId="378" priority="459">
      <formula>$AK46&lt;&gt;"Si"</formula>
    </cfRule>
  </conditionalFormatting>
  <conditionalFormatting sqref="AX47:AY47">
    <cfRule type="expression" dxfId="377" priority="458">
      <formula>$AK47&lt;&gt;"Si"</formula>
    </cfRule>
  </conditionalFormatting>
  <conditionalFormatting sqref="AX48:AY48">
    <cfRule type="expression" dxfId="376" priority="457">
      <formula>$AK48&lt;&gt;"Si"</formula>
    </cfRule>
  </conditionalFormatting>
  <conditionalFormatting sqref="AV32">
    <cfRule type="expression" dxfId="375" priority="588">
      <formula>$AK32&lt;&gt;"Si"</formula>
    </cfRule>
  </conditionalFormatting>
  <conditionalFormatting sqref="AZ32">
    <cfRule type="expression" dxfId="374" priority="587">
      <formula>$AK32&lt;&gt;"Si"</formula>
    </cfRule>
  </conditionalFormatting>
  <conditionalFormatting sqref="AW32">
    <cfRule type="expression" dxfId="373" priority="586">
      <formula>$AK32&lt;&gt;"Si"</formula>
    </cfRule>
  </conditionalFormatting>
  <conditionalFormatting sqref="AX32:AY32">
    <cfRule type="expression" dxfId="372" priority="585">
      <formula>$AK32&lt;&gt;"Si"</formula>
    </cfRule>
  </conditionalFormatting>
  <conditionalFormatting sqref="AW13">
    <cfRule type="expression" dxfId="371" priority="562">
      <formula>$AK13&lt;&gt;"Si"</formula>
    </cfRule>
  </conditionalFormatting>
  <conditionalFormatting sqref="AU35">
    <cfRule type="expression" dxfId="370" priority="579">
      <formula>$AK35&lt;&gt;"Si"</formula>
    </cfRule>
  </conditionalFormatting>
  <conditionalFormatting sqref="AZ36">
    <cfRule type="expression" dxfId="369" priority="574">
      <formula>$AK36&lt;&gt;"Si"</formula>
    </cfRule>
  </conditionalFormatting>
  <conditionalFormatting sqref="AV36">
    <cfRule type="expression" dxfId="368" priority="573">
      <formula>$AK36&lt;&gt;"Si"</formula>
    </cfRule>
  </conditionalFormatting>
  <conditionalFormatting sqref="AU36">
    <cfRule type="expression" dxfId="367" priority="572">
      <formula>$AK36&lt;&gt;"Si"</formula>
    </cfRule>
  </conditionalFormatting>
  <conditionalFormatting sqref="AV41">
    <cfRule type="expression" dxfId="366" priority="554">
      <formula>$AK41&lt;&gt;"Si"</formula>
    </cfRule>
  </conditionalFormatting>
  <conditionalFormatting sqref="AU39">
    <cfRule type="expression" dxfId="365" priority="558">
      <formula>$AK39&lt;&gt;"Si"</formula>
    </cfRule>
  </conditionalFormatting>
  <conditionalFormatting sqref="AX43:AY43">
    <cfRule type="expression" dxfId="364" priority="460">
      <formula>$AK43&lt;&gt;"Si"</formula>
    </cfRule>
  </conditionalFormatting>
  <conditionalFormatting sqref="AU19:AW19">
    <cfRule type="expression" dxfId="363" priority="563">
      <formula>$AK19&lt;&gt;"Si"</formula>
    </cfRule>
  </conditionalFormatting>
  <conditionalFormatting sqref="AW10:AY10">
    <cfRule type="expression" dxfId="362" priority="561">
      <formula>$AK10&lt;&gt;"Si"</formula>
    </cfRule>
  </conditionalFormatting>
  <conditionalFormatting sqref="AZ39">
    <cfRule type="expression" dxfId="361" priority="560">
      <formula>$AK39&lt;&gt;"Si"</formula>
    </cfRule>
  </conditionalFormatting>
  <conditionalFormatting sqref="AV39">
    <cfRule type="expression" dxfId="360" priority="559">
      <formula>$AK39&lt;&gt;"Si"</formula>
    </cfRule>
  </conditionalFormatting>
  <conditionalFormatting sqref="AW40">
    <cfRule type="expression" dxfId="359" priority="556">
      <formula>$AK40&lt;&gt;"Si"</formula>
    </cfRule>
  </conditionalFormatting>
  <conditionalFormatting sqref="AZ40">
    <cfRule type="expression" dxfId="358" priority="555">
      <formula>$AK40&lt;&gt;"Si"</formula>
    </cfRule>
  </conditionalFormatting>
  <conditionalFormatting sqref="AZ41">
    <cfRule type="expression" dxfId="357" priority="552">
      <formula>$AK41&lt;&gt;"Si"</formula>
    </cfRule>
  </conditionalFormatting>
  <conditionalFormatting sqref="AU41">
    <cfRule type="expression" dxfId="356" priority="551">
      <formula>$AK41&lt;&gt;"Si"</formula>
    </cfRule>
  </conditionalFormatting>
  <conditionalFormatting sqref="AV42">
    <cfRule type="expression" dxfId="355" priority="550">
      <formula>$AK42&lt;&gt;"Si"</formula>
    </cfRule>
  </conditionalFormatting>
  <conditionalFormatting sqref="AZ42">
    <cfRule type="expression" dxfId="354" priority="548">
      <formula>$AK42&lt;&gt;"Si"</formula>
    </cfRule>
  </conditionalFormatting>
  <conditionalFormatting sqref="AU42">
    <cfRule type="expression" dxfId="353" priority="547">
      <formula>$AK42&lt;&gt;"Si"</formula>
    </cfRule>
  </conditionalFormatting>
  <conditionalFormatting sqref="AS51 O51">
    <cfRule type="containsText" dxfId="352" priority="543" operator="containsText" text="BAJA">
      <formula>NOT(ISERROR(SEARCH("BAJA",O51)))</formula>
    </cfRule>
    <cfRule type="containsText" dxfId="351" priority="544" operator="containsText" text="EXTREMA">
      <formula>NOT(ISERROR(SEARCH("EXTREMA",O51)))</formula>
    </cfRule>
    <cfRule type="containsText" dxfId="350" priority="545" operator="containsText" text="ALTA">
      <formula>NOT(ISERROR(SEARCH("ALTA",O51)))</formula>
    </cfRule>
    <cfRule type="containsText" dxfId="349" priority="546" operator="containsText" text="MODERADA">
      <formula>NOT(ISERROR(SEARCH("MODERADA",O51)))</formula>
    </cfRule>
  </conditionalFormatting>
  <conditionalFormatting sqref="I51">
    <cfRule type="expression" dxfId="348" priority="542">
      <formula>$D51&lt;&gt;"Riesgo_Seguridad_Digital"</formula>
    </cfRule>
  </conditionalFormatting>
  <conditionalFormatting sqref="AU51:AW51 AZ51">
    <cfRule type="expression" dxfId="347" priority="541">
      <formula>$AK51&lt;&gt;"Si"</formula>
    </cfRule>
  </conditionalFormatting>
  <conditionalFormatting sqref="AS50">
    <cfRule type="containsText" dxfId="346" priority="537" operator="containsText" text="BAJA">
      <formula>NOT(ISERROR(SEARCH("BAJA",AS50)))</formula>
    </cfRule>
    <cfRule type="containsText" dxfId="345" priority="538" operator="containsText" text="EXTREMA">
      <formula>NOT(ISERROR(SEARCH("EXTREMA",AS50)))</formula>
    </cfRule>
    <cfRule type="containsText" dxfId="344" priority="539" operator="containsText" text="ALTA">
      <formula>NOT(ISERROR(SEARCH("ALTA",AS50)))</formula>
    </cfRule>
    <cfRule type="containsText" dxfId="343" priority="540" operator="containsText" text="MODERADA">
      <formula>NOT(ISERROR(SEARCH("MODERADA",AS50)))</formula>
    </cfRule>
  </conditionalFormatting>
  <conditionalFormatting sqref="I52">
    <cfRule type="expression" dxfId="342" priority="511">
      <formula>$D52&lt;&gt;"Riesgo_Seguridad_Digital"</formula>
    </cfRule>
  </conditionalFormatting>
  <conditionalFormatting sqref="I52">
    <cfRule type="expression" dxfId="341" priority="509">
      <formula>$D52&lt;&gt;"Riesgo_Seguridad_Digital"</formula>
    </cfRule>
  </conditionalFormatting>
  <conditionalFormatting sqref="O56 AS56">
    <cfRule type="containsText" dxfId="340" priority="481" operator="containsText" text="BAJA">
      <formula>NOT(ISERROR(SEARCH("BAJA",O56)))</formula>
    </cfRule>
    <cfRule type="containsText" dxfId="339" priority="482" operator="containsText" text="EXTREMA">
      <formula>NOT(ISERROR(SEARCH("EXTREMA",O56)))</formula>
    </cfRule>
    <cfRule type="containsText" dxfId="338" priority="483" operator="containsText" text="ALTA">
      <formula>NOT(ISERROR(SEARCH("ALTA",O56)))</formula>
    </cfRule>
    <cfRule type="containsText" dxfId="337" priority="484" operator="containsText" text="MODERADA">
      <formula>NOT(ISERROR(SEARCH("MODERADA",O56)))</formula>
    </cfRule>
  </conditionalFormatting>
  <conditionalFormatting sqref="O55 AS55">
    <cfRule type="containsText" dxfId="336" priority="487" operator="containsText" text="BAJA">
      <formula>NOT(ISERROR(SEARCH("BAJA",O55)))</formula>
    </cfRule>
    <cfRule type="containsText" dxfId="335" priority="488" operator="containsText" text="EXTREMA">
      <formula>NOT(ISERROR(SEARCH("EXTREMA",O55)))</formula>
    </cfRule>
    <cfRule type="containsText" dxfId="334" priority="489" operator="containsText" text="ALTA">
      <formula>NOT(ISERROR(SEARCH("ALTA",O55)))</formula>
    </cfRule>
    <cfRule type="containsText" dxfId="333" priority="490" operator="containsText" text="MODERADA">
      <formula>NOT(ISERROR(SEARCH("MODERADA",O55)))</formula>
    </cfRule>
  </conditionalFormatting>
  <conditionalFormatting sqref="I55">
    <cfRule type="expression" dxfId="332" priority="486">
      <formula>$D55&lt;&gt;"Riesgo_Seguridad_Digital"</formula>
    </cfRule>
  </conditionalFormatting>
  <conditionalFormatting sqref="I56">
    <cfRule type="expression" dxfId="331" priority="485">
      <formula>$D56&lt;&gt;"Riesgo_Seguridad_Digital"</formula>
    </cfRule>
  </conditionalFormatting>
  <conditionalFormatting sqref="AU56:AZ56">
    <cfRule type="expression" dxfId="330" priority="6915">
      <formula>$AM56&lt;&gt;"Si"</formula>
    </cfRule>
  </conditionalFormatting>
  <conditionalFormatting sqref="I57">
    <cfRule type="expression" dxfId="329" priority="480">
      <formula>$D57&lt;&gt;"Riesgo_Seguridad_Digital"</formula>
    </cfRule>
  </conditionalFormatting>
  <conditionalFormatting sqref="O57">
    <cfRule type="containsText" dxfId="328" priority="476" operator="containsText" text="BAJA">
      <formula>NOT(ISERROR(SEARCH("BAJA",O57)))</formula>
    </cfRule>
    <cfRule type="containsText" dxfId="327" priority="477" operator="containsText" text="EXTREMA">
      <formula>NOT(ISERROR(SEARCH("EXTREMA",O57)))</formula>
    </cfRule>
    <cfRule type="containsText" dxfId="326" priority="478" operator="containsText" text="ALTA">
      <formula>NOT(ISERROR(SEARCH("ALTA",O57)))</formula>
    </cfRule>
    <cfRule type="containsText" dxfId="325" priority="479" operator="containsText" text="MODERADA">
      <formula>NOT(ISERROR(SEARCH("MODERADA",O57)))</formula>
    </cfRule>
  </conditionalFormatting>
  <conditionalFormatting sqref="AZ57">
    <cfRule type="expression" dxfId="324" priority="475">
      <formula>$AK57&lt;&gt;"Si"</formula>
    </cfRule>
  </conditionalFormatting>
  <conditionalFormatting sqref="AV57">
    <cfRule type="expression" dxfId="323" priority="474">
      <formula>$AK57&lt;&gt;"Si"</formula>
    </cfRule>
  </conditionalFormatting>
  <conditionalFormatting sqref="AU57">
    <cfRule type="expression" dxfId="322" priority="473">
      <formula>$AK57&lt;&gt;"Si"</formula>
    </cfRule>
  </conditionalFormatting>
  <conditionalFormatting sqref="AS57">
    <cfRule type="containsText" dxfId="321" priority="468" operator="containsText" text="BAJA">
      <formula>NOT(ISERROR(SEARCH("BAJA",AS57)))</formula>
    </cfRule>
    <cfRule type="containsText" dxfId="320" priority="469" operator="containsText" text="EXTREMA">
      <formula>NOT(ISERROR(SEARCH("EXTREMA",AS57)))</formula>
    </cfRule>
    <cfRule type="containsText" dxfId="319" priority="470" operator="containsText" text="ALTA">
      <formula>NOT(ISERROR(SEARCH("ALTA",AS57)))</formula>
    </cfRule>
    <cfRule type="containsText" dxfId="318" priority="471" operator="containsText" text="MODERADA">
      <formula>NOT(ISERROR(SEARCH("MODERADA",AS57)))</formula>
    </cfRule>
  </conditionalFormatting>
  <conditionalFormatting sqref="AX13:AY13">
    <cfRule type="expression" dxfId="317" priority="467">
      <formula>$AK13&lt;&gt;"Si"</formula>
    </cfRule>
  </conditionalFormatting>
  <conditionalFormatting sqref="AX34:AY34">
    <cfRule type="expression" dxfId="316" priority="461">
      <formula>$AK34&lt;&gt;"Si"</formula>
    </cfRule>
  </conditionalFormatting>
  <conditionalFormatting sqref="AS20">
    <cfRule type="containsText" dxfId="315" priority="453" operator="containsText" text="BAJA">
      <formula>NOT(ISERROR(SEARCH("BAJA",AS20)))</formula>
    </cfRule>
    <cfRule type="containsText" dxfId="314" priority="454" operator="containsText" text="EXTREMA">
      <formula>NOT(ISERROR(SEARCH("EXTREMA",AS20)))</formula>
    </cfRule>
    <cfRule type="containsText" dxfId="313" priority="455" operator="containsText" text="ALTA">
      <formula>NOT(ISERROR(SEARCH("ALTA",AS20)))</formula>
    </cfRule>
    <cfRule type="containsText" dxfId="312" priority="456" operator="containsText" text="MODERADA">
      <formula>NOT(ISERROR(SEARCH("MODERADA",AS20)))</formula>
    </cfRule>
  </conditionalFormatting>
  <conditionalFormatting sqref="AX49:AY49">
    <cfRule type="expression" dxfId="311" priority="170">
      <formula>$AK49&lt;&gt;"Si"</formula>
    </cfRule>
  </conditionalFormatting>
  <conditionalFormatting sqref="AX50:AY50">
    <cfRule type="expression" dxfId="310" priority="169">
      <formula>$AK50&lt;&gt;"Si"</formula>
    </cfRule>
  </conditionalFormatting>
  <conditionalFormatting sqref="AX51:AY51">
    <cfRule type="expression" dxfId="309" priority="168">
      <formula>$AK51&lt;&gt;"Si"</formula>
    </cfRule>
  </conditionalFormatting>
  <conditionalFormatting sqref="AX27:AY27">
    <cfRule type="expression" dxfId="308" priority="94">
      <formula>$AK27&lt;&gt;"Si"</formula>
    </cfRule>
  </conditionalFormatting>
  <conditionalFormatting sqref="AX54:AY54">
    <cfRule type="expression" dxfId="307" priority="166">
      <formula>$AK54&lt;&gt;"Si"</formula>
    </cfRule>
  </conditionalFormatting>
  <conditionalFormatting sqref="AU115:AV115">
    <cfRule type="expression" dxfId="306" priority="285">
      <formula>$AK115&lt;&gt;"Si"</formula>
    </cfRule>
  </conditionalFormatting>
  <conditionalFormatting sqref="AU114">
    <cfRule type="expression" dxfId="305" priority="284">
      <formula>$AK114&lt;&gt;"Si"</formula>
    </cfRule>
  </conditionalFormatting>
  <conditionalFormatting sqref="AS23">
    <cfRule type="containsText" dxfId="304" priority="431" operator="containsText" text="BAJA">
      <formula>NOT(ISERROR(SEARCH("BAJA",AS23)))</formula>
    </cfRule>
    <cfRule type="containsText" dxfId="303" priority="432" operator="containsText" text="EXTREMA">
      <formula>NOT(ISERROR(SEARCH("EXTREMA",AS23)))</formula>
    </cfRule>
    <cfRule type="containsText" dxfId="302" priority="433" operator="containsText" text="ALTA">
      <formula>NOT(ISERROR(SEARCH("ALTA",AS23)))</formula>
    </cfRule>
    <cfRule type="containsText" dxfId="301" priority="434" operator="containsText" text="MODERADA">
      <formula>NOT(ISERROR(SEARCH("MODERADA",AS23)))</formula>
    </cfRule>
  </conditionalFormatting>
  <conditionalFormatting sqref="AS26">
    <cfRule type="containsText" dxfId="300" priority="427" operator="containsText" text="BAJA">
      <formula>NOT(ISERROR(SEARCH("BAJA",AS26)))</formula>
    </cfRule>
    <cfRule type="containsText" dxfId="299" priority="428" operator="containsText" text="EXTREMA">
      <formula>NOT(ISERROR(SEARCH("EXTREMA",AS26)))</formula>
    </cfRule>
    <cfRule type="containsText" dxfId="298" priority="429" operator="containsText" text="ALTA">
      <formula>NOT(ISERROR(SEARCH("ALTA",AS26)))</formula>
    </cfRule>
    <cfRule type="containsText" dxfId="297" priority="430" operator="containsText" text="MODERADA">
      <formula>NOT(ISERROR(SEARCH("MODERADA",AS26)))</formula>
    </cfRule>
  </conditionalFormatting>
  <conditionalFormatting sqref="AS29">
    <cfRule type="containsText" dxfId="296" priority="423" operator="containsText" text="BAJA">
      <formula>NOT(ISERROR(SEARCH("BAJA",AS29)))</formula>
    </cfRule>
    <cfRule type="containsText" dxfId="295" priority="424" operator="containsText" text="EXTREMA">
      <formula>NOT(ISERROR(SEARCH("EXTREMA",AS29)))</formula>
    </cfRule>
    <cfRule type="containsText" dxfId="294" priority="425" operator="containsText" text="ALTA">
      <formula>NOT(ISERROR(SEARCH("ALTA",AS29)))</formula>
    </cfRule>
    <cfRule type="containsText" dxfId="293" priority="426" operator="containsText" text="MODERADA">
      <formula>NOT(ISERROR(SEARCH("MODERADA",AS29)))</formula>
    </cfRule>
  </conditionalFormatting>
  <conditionalFormatting sqref="AS32">
    <cfRule type="containsText" dxfId="292" priority="419" operator="containsText" text="BAJA">
      <formula>NOT(ISERROR(SEARCH("BAJA",AS32)))</formula>
    </cfRule>
    <cfRule type="containsText" dxfId="291" priority="420" operator="containsText" text="EXTREMA">
      <formula>NOT(ISERROR(SEARCH("EXTREMA",AS32)))</formula>
    </cfRule>
    <cfRule type="containsText" dxfId="290" priority="421" operator="containsText" text="ALTA">
      <formula>NOT(ISERROR(SEARCH("ALTA",AS32)))</formula>
    </cfRule>
    <cfRule type="containsText" dxfId="289" priority="422" operator="containsText" text="MODERADA">
      <formula>NOT(ISERROR(SEARCH("MODERADA",AS32)))</formula>
    </cfRule>
  </conditionalFormatting>
  <conditionalFormatting sqref="AV109">
    <cfRule type="expression" dxfId="288" priority="405">
      <formula>$AK109&lt;&gt;"Si"</formula>
    </cfRule>
  </conditionalFormatting>
  <conditionalFormatting sqref="AS108">
    <cfRule type="containsText" dxfId="287" priority="401" operator="containsText" text="BAJA">
      <formula>NOT(ISERROR(SEARCH("BAJA",AS108)))</formula>
    </cfRule>
    <cfRule type="containsText" dxfId="286" priority="402" operator="containsText" text="EXTREMA">
      <formula>NOT(ISERROR(SEARCH("EXTREMA",AS108)))</formula>
    </cfRule>
    <cfRule type="containsText" dxfId="285" priority="403" operator="containsText" text="ALTA">
      <formula>NOT(ISERROR(SEARCH("ALTA",AS108)))</formula>
    </cfRule>
    <cfRule type="containsText" dxfId="284" priority="404" operator="containsText" text="MODERADA">
      <formula>NOT(ISERROR(SEARCH("MODERADA",AS108)))</formula>
    </cfRule>
  </conditionalFormatting>
  <conditionalFormatting sqref="AU108:AW108">
    <cfRule type="expression" dxfId="283" priority="408">
      <formula>$AK108&lt;&gt;"Si"</formula>
    </cfRule>
  </conditionalFormatting>
  <conditionalFormatting sqref="AS110">
    <cfRule type="containsText" dxfId="282" priority="392" operator="containsText" text="BAJA">
      <formula>NOT(ISERROR(SEARCH("BAJA",AS110)))</formula>
    </cfRule>
    <cfRule type="containsText" dxfId="281" priority="393" operator="containsText" text="EXTREMA">
      <formula>NOT(ISERROR(SEARCH("EXTREMA",AS110)))</formula>
    </cfRule>
    <cfRule type="containsText" dxfId="280" priority="394" operator="containsText" text="ALTA">
      <formula>NOT(ISERROR(SEARCH("ALTA",AS110)))</formula>
    </cfRule>
    <cfRule type="containsText" dxfId="279" priority="395" operator="containsText" text="MODERADA">
      <formula>NOT(ISERROR(SEARCH("MODERADA",AS110)))</formula>
    </cfRule>
  </conditionalFormatting>
  <conditionalFormatting sqref="AU110:AV110">
    <cfRule type="expression" dxfId="278" priority="407">
      <formula>$AK110&lt;&gt;"Si"</formula>
    </cfRule>
  </conditionalFormatting>
  <conditionalFormatting sqref="AU109">
    <cfRule type="expression" dxfId="277" priority="406">
      <formula>$AK109&lt;&gt;"Si"</formula>
    </cfRule>
  </conditionalFormatting>
  <conditionalFormatting sqref="AS109">
    <cfRule type="containsText" dxfId="276" priority="397" operator="containsText" text="BAJA">
      <formula>NOT(ISERROR(SEARCH("BAJA",AS109)))</formula>
    </cfRule>
    <cfRule type="containsText" dxfId="275" priority="398" operator="containsText" text="EXTREMA">
      <formula>NOT(ISERROR(SEARCH("EXTREMA",AS109)))</formula>
    </cfRule>
    <cfRule type="containsText" dxfId="274" priority="399" operator="containsText" text="ALTA">
      <formula>NOT(ISERROR(SEARCH("ALTA",AS109)))</formula>
    </cfRule>
    <cfRule type="containsText" dxfId="273" priority="400" operator="containsText" text="MODERADA">
      <formula>NOT(ISERROR(SEARCH("MODERADA",AS109)))</formula>
    </cfRule>
  </conditionalFormatting>
  <conditionalFormatting sqref="AX39:AY39">
    <cfRule type="expression" dxfId="272" priority="175">
      <formula>$AK39&lt;&gt;"Si"</formula>
    </cfRule>
  </conditionalFormatting>
  <conditionalFormatting sqref="AX36:AY36">
    <cfRule type="expression" dxfId="271" priority="178">
      <formula>$AK36&lt;&gt;"Si"</formula>
    </cfRule>
  </conditionalFormatting>
  <conditionalFormatting sqref="AX38:AY38">
    <cfRule type="expression" dxfId="270" priority="176">
      <formula>$AK38&lt;&gt;"Si"</formula>
    </cfRule>
  </conditionalFormatting>
  <conditionalFormatting sqref="AV112">
    <cfRule type="expression" dxfId="269" priority="372">
      <formula>$AK112&lt;&gt;"Si"</formula>
    </cfRule>
  </conditionalFormatting>
  <conditionalFormatting sqref="AS111">
    <cfRule type="containsText" dxfId="268" priority="368" operator="containsText" text="BAJA">
      <formula>NOT(ISERROR(SEARCH("BAJA",AS111)))</formula>
    </cfRule>
    <cfRule type="containsText" dxfId="267" priority="369" operator="containsText" text="EXTREMA">
      <formula>NOT(ISERROR(SEARCH("EXTREMA",AS111)))</formula>
    </cfRule>
    <cfRule type="containsText" dxfId="266" priority="370" operator="containsText" text="ALTA">
      <formula>NOT(ISERROR(SEARCH("ALTA",AS111)))</formula>
    </cfRule>
    <cfRule type="containsText" dxfId="265" priority="371" operator="containsText" text="MODERADA">
      <formula>NOT(ISERROR(SEARCH("MODERADA",AS111)))</formula>
    </cfRule>
  </conditionalFormatting>
  <conditionalFormatting sqref="AU111:AW111">
    <cfRule type="expression" dxfId="264" priority="374">
      <formula>$AK111&lt;&gt;"Si"</formula>
    </cfRule>
  </conditionalFormatting>
  <conditionalFormatting sqref="AU112">
    <cfRule type="expression" dxfId="263" priority="373">
      <formula>$AK112&lt;&gt;"Si"</formula>
    </cfRule>
  </conditionalFormatting>
  <conditionalFormatting sqref="AS112">
    <cfRule type="containsText" dxfId="262" priority="364" operator="containsText" text="BAJA">
      <formula>NOT(ISERROR(SEARCH("BAJA",AS112)))</formula>
    </cfRule>
    <cfRule type="containsText" dxfId="261" priority="365" operator="containsText" text="EXTREMA">
      <formula>NOT(ISERROR(SEARCH("EXTREMA",AS112)))</formula>
    </cfRule>
    <cfRule type="containsText" dxfId="260" priority="366" operator="containsText" text="ALTA">
      <formula>NOT(ISERROR(SEARCH("ALTA",AS112)))</formula>
    </cfRule>
    <cfRule type="containsText" dxfId="259" priority="367" operator="containsText" text="MODERADA">
      <formula>NOT(ISERROR(SEARCH("MODERADA",AS112)))</formula>
    </cfRule>
  </conditionalFormatting>
  <conditionalFormatting sqref="AZ84">
    <cfRule type="expression" dxfId="258" priority="226">
      <formula>$AK84&lt;&gt;"Si"</formula>
    </cfRule>
  </conditionalFormatting>
  <conditionalFormatting sqref="AZ86">
    <cfRule type="expression" dxfId="257" priority="225">
      <formula>$AK86&lt;&gt;"Si"</formula>
    </cfRule>
  </conditionalFormatting>
  <conditionalFormatting sqref="AZ83">
    <cfRule type="expression" dxfId="256" priority="222">
      <formula>$AK83&lt;&gt;"Si"</formula>
    </cfRule>
  </conditionalFormatting>
  <conditionalFormatting sqref="AZ114">
    <cfRule type="expression" dxfId="255" priority="190">
      <formula>$AK114&lt;&gt;"Si"</formula>
    </cfRule>
  </conditionalFormatting>
  <conditionalFormatting sqref="AX11:AY11">
    <cfRule type="expression" dxfId="254" priority="188">
      <formula>$AK11&lt;&gt;"Si"</formula>
    </cfRule>
  </conditionalFormatting>
  <conditionalFormatting sqref="AX12:AY12">
    <cfRule type="expression" dxfId="253" priority="187">
      <formula>$AK12&lt;&gt;"Si"</formula>
    </cfRule>
  </conditionalFormatting>
  <conditionalFormatting sqref="AU33">
    <cfRule type="expression" dxfId="252" priority="87">
      <formula>$AK33&lt;&gt;"Si"</formula>
    </cfRule>
  </conditionalFormatting>
  <conditionalFormatting sqref="AX35:AY35">
    <cfRule type="expression" dxfId="251" priority="179">
      <formula>$AK35&lt;&gt;"Si"</formula>
    </cfRule>
  </conditionalFormatting>
  <conditionalFormatting sqref="AZ31">
    <cfRule type="expression" dxfId="250" priority="46">
      <formula>$AK31&lt;&gt;"Si"</formula>
    </cfRule>
  </conditionalFormatting>
  <conditionalFormatting sqref="AW68">
    <cfRule type="expression" dxfId="249" priority="40">
      <formula>$AK68&lt;&gt;"Si"</formula>
    </cfRule>
  </conditionalFormatting>
  <conditionalFormatting sqref="AW57">
    <cfRule type="expression" dxfId="248" priority="43">
      <formula>$AK57&lt;&gt;"Si"</formula>
    </cfRule>
  </conditionalFormatting>
  <conditionalFormatting sqref="AX42:AY42">
    <cfRule type="expression" dxfId="247" priority="172">
      <formula>$AK42&lt;&gt;"Si"</formula>
    </cfRule>
  </conditionalFormatting>
  <conditionalFormatting sqref="AX15:AY15">
    <cfRule type="expression" dxfId="246" priority="186">
      <formula>$AK15&lt;&gt;"Si"</formula>
    </cfRule>
  </conditionalFormatting>
  <conditionalFormatting sqref="AX18:AY18">
    <cfRule type="expression" dxfId="245" priority="185">
      <formula>$AK18&lt;&gt;"Si"</formula>
    </cfRule>
  </conditionalFormatting>
  <conditionalFormatting sqref="AW92">
    <cfRule type="expression" dxfId="244" priority="32">
      <formula>$AK92&lt;&gt;"Si"</formula>
    </cfRule>
  </conditionalFormatting>
  <conditionalFormatting sqref="AX41:AY41">
    <cfRule type="expression" dxfId="243" priority="173">
      <formula>$AK41&lt;&gt;"Si"</formula>
    </cfRule>
  </conditionalFormatting>
  <conditionalFormatting sqref="AX60:AY60">
    <cfRule type="expression" dxfId="242" priority="163">
      <formula>$AK60&lt;&gt;"Si"</formula>
    </cfRule>
  </conditionalFormatting>
  <conditionalFormatting sqref="AZ106">
    <cfRule type="expression" dxfId="241" priority="200">
      <formula>$AK106&lt;&gt;"Si"</formula>
    </cfRule>
  </conditionalFormatting>
  <conditionalFormatting sqref="AU113:AW113">
    <cfRule type="expression" dxfId="240" priority="287">
      <formula>$AK113&lt;&gt;"Si"</formula>
    </cfRule>
  </conditionalFormatting>
  <conditionalFormatting sqref="AV114">
    <cfRule type="expression" dxfId="239" priority="283">
      <formula>$AK114&lt;&gt;"Si"</formula>
    </cfRule>
  </conditionalFormatting>
  <conditionalFormatting sqref="AS113">
    <cfRule type="containsText" dxfId="238" priority="279" operator="containsText" text="BAJA">
      <formula>NOT(ISERROR(SEARCH("BAJA",AS113)))</formula>
    </cfRule>
    <cfRule type="containsText" dxfId="237" priority="280" operator="containsText" text="EXTREMA">
      <formula>NOT(ISERROR(SEARCH("EXTREMA",AS113)))</formula>
    </cfRule>
    <cfRule type="containsText" dxfId="236" priority="281" operator="containsText" text="ALTA">
      <formula>NOT(ISERROR(SEARCH("ALTA",AS113)))</formula>
    </cfRule>
    <cfRule type="containsText" dxfId="235" priority="282" operator="containsText" text="MODERADA">
      <formula>NOT(ISERROR(SEARCH("MODERADA",AS113)))</formula>
    </cfRule>
  </conditionalFormatting>
  <conditionalFormatting sqref="AS115">
    <cfRule type="containsText" dxfId="234" priority="259" operator="containsText" text="BAJA">
      <formula>NOT(ISERROR(SEARCH("BAJA",AS115)))</formula>
    </cfRule>
    <cfRule type="containsText" dxfId="233" priority="260" operator="containsText" text="EXTREMA">
      <formula>NOT(ISERROR(SEARCH("EXTREMA",AS115)))</formula>
    </cfRule>
    <cfRule type="containsText" dxfId="232" priority="261" operator="containsText" text="ALTA">
      <formula>NOT(ISERROR(SEARCH("ALTA",AS115)))</formula>
    </cfRule>
    <cfRule type="containsText" dxfId="231" priority="262" operator="containsText" text="MODERADA">
      <formula>NOT(ISERROR(SEARCH("MODERADA",AS115)))</formula>
    </cfRule>
  </conditionalFormatting>
  <conditionalFormatting sqref="I115">
    <cfRule type="expression" dxfId="230" priority="286">
      <formula>$D115&lt;&gt;"Riesgo_Seguridad_Digital"</formula>
    </cfRule>
  </conditionalFormatting>
  <conditionalFormatting sqref="I114">
    <cfRule type="expression" dxfId="229" priority="263">
      <formula>$D114&lt;&gt;"Riesgo_Seguridad_Digital"</formula>
    </cfRule>
  </conditionalFormatting>
  <conditionalFormatting sqref="I113">
    <cfRule type="expression" dxfId="228" priority="278">
      <formula>$D113&lt;&gt;"Riesgo_Seguridad_Digital"</formula>
    </cfRule>
  </conditionalFormatting>
  <conditionalFormatting sqref="J113">
    <cfRule type="expression" dxfId="227" priority="277">
      <formula>$D113&lt;&gt;"Riesgo_Seguridad_Digital"</formula>
    </cfRule>
  </conditionalFormatting>
  <conditionalFormatting sqref="K113">
    <cfRule type="expression" dxfId="226" priority="276">
      <formula>$D113&lt;&gt;"Riesgo_Seguridad_Digital"</formula>
    </cfRule>
  </conditionalFormatting>
  <conditionalFormatting sqref="L113">
    <cfRule type="expression" dxfId="225" priority="275">
      <formula>$D113&lt;&gt;"Riesgo_Seguridad_Digital"</formula>
    </cfRule>
  </conditionalFormatting>
  <conditionalFormatting sqref="P113">
    <cfRule type="expression" dxfId="224" priority="274">
      <formula>$D113&lt;&gt;"Riesgo_Seguridad_Digital"</formula>
    </cfRule>
  </conditionalFormatting>
  <conditionalFormatting sqref="Q113">
    <cfRule type="expression" dxfId="223" priority="273">
      <formula>$D113&lt;&gt;"Riesgo_Seguridad_Digital"</formula>
    </cfRule>
  </conditionalFormatting>
  <conditionalFormatting sqref="AS114">
    <cfRule type="containsText" dxfId="222" priority="269" operator="containsText" text="BAJA">
      <formula>NOT(ISERROR(SEARCH("BAJA",AS114)))</formula>
    </cfRule>
    <cfRule type="containsText" dxfId="221" priority="270" operator="containsText" text="EXTREMA">
      <formula>NOT(ISERROR(SEARCH("EXTREMA",AS114)))</formula>
    </cfRule>
    <cfRule type="containsText" dxfId="220" priority="271" operator="containsText" text="ALTA">
      <formula>NOT(ISERROR(SEARCH("ALTA",AS114)))</formula>
    </cfRule>
    <cfRule type="containsText" dxfId="219" priority="272" operator="containsText" text="MODERADA">
      <formula>NOT(ISERROR(SEARCH("MODERADA",AS114)))</formula>
    </cfRule>
  </conditionalFormatting>
  <conditionalFormatting sqref="O113:O114">
    <cfRule type="containsText" dxfId="218" priority="264" operator="containsText" text="BAJA">
      <formula>NOT(ISERROR(SEARCH("BAJA",O113)))</formula>
    </cfRule>
    <cfRule type="containsText" dxfId="217" priority="265" operator="containsText" text="EXTREMA">
      <formula>NOT(ISERROR(SEARCH("EXTREMA",O113)))</formula>
    </cfRule>
    <cfRule type="containsText" dxfId="216" priority="266" operator="containsText" text="ALTA">
      <formula>NOT(ISERROR(SEARCH("ALTA",O113)))</formula>
    </cfRule>
    <cfRule type="containsText" dxfId="215" priority="267" operator="containsText" text="MODERADA">
      <formula>NOT(ISERROR(SEARCH("MODERADA",O113)))</formula>
    </cfRule>
  </conditionalFormatting>
  <conditionalFormatting sqref="O115">
    <cfRule type="containsText" dxfId="214" priority="255" operator="containsText" text="BAJA">
      <formula>NOT(ISERROR(SEARCH("BAJA",O115)))</formula>
    </cfRule>
    <cfRule type="containsText" dxfId="213" priority="256" operator="containsText" text="EXTREMA">
      <formula>NOT(ISERROR(SEARCH("EXTREMA",O115)))</formula>
    </cfRule>
    <cfRule type="containsText" dxfId="212" priority="257" operator="containsText" text="ALTA">
      <formula>NOT(ISERROR(SEARCH("ALTA",O115)))</formula>
    </cfRule>
    <cfRule type="containsText" dxfId="211" priority="258" operator="containsText" text="MODERADA">
      <formula>NOT(ISERROR(SEARCH("MODERADA",O115)))</formula>
    </cfRule>
  </conditionalFormatting>
  <conditionalFormatting sqref="AZ61">
    <cfRule type="expression" dxfId="210" priority="245">
      <formula>$AK61&lt;&gt;"Si"</formula>
    </cfRule>
  </conditionalFormatting>
  <conditionalFormatting sqref="AZ60">
    <cfRule type="expression" dxfId="209" priority="247">
      <formula>$AK60&lt;&gt;"Si"</formula>
    </cfRule>
  </conditionalFormatting>
  <conditionalFormatting sqref="AZ62">
    <cfRule type="expression" dxfId="208" priority="246">
      <formula>$AK62&lt;&gt;"Si"</formula>
    </cfRule>
  </conditionalFormatting>
  <conditionalFormatting sqref="AZ64">
    <cfRule type="expression" dxfId="207" priority="242">
      <formula>$AK64&lt;&gt;"Si"</formula>
    </cfRule>
  </conditionalFormatting>
  <conditionalFormatting sqref="AZ63">
    <cfRule type="expression" dxfId="206" priority="244">
      <formula>$AK63&lt;&gt;"Si"</formula>
    </cfRule>
  </conditionalFormatting>
  <conditionalFormatting sqref="AZ65">
    <cfRule type="expression" dxfId="205" priority="243">
      <formula>$AK65&lt;&gt;"Si"</formula>
    </cfRule>
  </conditionalFormatting>
  <conditionalFormatting sqref="AZ67">
    <cfRule type="expression" dxfId="204" priority="239">
      <formula>$AK67&lt;&gt;"Si"</formula>
    </cfRule>
  </conditionalFormatting>
  <conditionalFormatting sqref="AZ66">
    <cfRule type="expression" dxfId="203" priority="241">
      <formula>$AK66&lt;&gt;"Si"</formula>
    </cfRule>
  </conditionalFormatting>
  <conditionalFormatting sqref="AZ68">
    <cfRule type="expression" dxfId="202" priority="240">
      <formula>$AK68&lt;&gt;"Si"</formula>
    </cfRule>
  </conditionalFormatting>
  <conditionalFormatting sqref="AZ70">
    <cfRule type="expression" dxfId="201" priority="236">
      <formula>$AK70&lt;&gt;"Si"</formula>
    </cfRule>
  </conditionalFormatting>
  <conditionalFormatting sqref="AZ69">
    <cfRule type="expression" dxfId="200" priority="238">
      <formula>$AK69&lt;&gt;"Si"</formula>
    </cfRule>
  </conditionalFormatting>
  <conditionalFormatting sqref="AZ71">
    <cfRule type="expression" dxfId="199" priority="237">
      <formula>$AK71&lt;&gt;"Si"</formula>
    </cfRule>
  </conditionalFormatting>
  <conditionalFormatting sqref="AZ73">
    <cfRule type="expression" dxfId="198" priority="233">
      <formula>$AK73&lt;&gt;"Si"</formula>
    </cfRule>
  </conditionalFormatting>
  <conditionalFormatting sqref="AZ72">
    <cfRule type="expression" dxfId="197" priority="235">
      <formula>$AK72&lt;&gt;"Si"</formula>
    </cfRule>
  </conditionalFormatting>
  <conditionalFormatting sqref="AZ74">
    <cfRule type="expression" dxfId="196" priority="234">
      <formula>$AK74&lt;&gt;"Si"</formula>
    </cfRule>
  </conditionalFormatting>
  <conditionalFormatting sqref="AZ76">
    <cfRule type="expression" dxfId="195" priority="230">
      <formula>$AK76&lt;&gt;"Si"</formula>
    </cfRule>
  </conditionalFormatting>
  <conditionalFormatting sqref="AZ75">
    <cfRule type="expression" dxfId="194" priority="232">
      <formula>$AK75&lt;&gt;"Si"</formula>
    </cfRule>
  </conditionalFormatting>
  <conditionalFormatting sqref="AZ77">
    <cfRule type="expression" dxfId="193" priority="231">
      <formula>$AK77&lt;&gt;"Si"</formula>
    </cfRule>
  </conditionalFormatting>
  <conditionalFormatting sqref="AZ79">
    <cfRule type="expression" dxfId="192" priority="227">
      <formula>$AK79&lt;&gt;"Si"</formula>
    </cfRule>
  </conditionalFormatting>
  <conditionalFormatting sqref="AZ78">
    <cfRule type="expression" dxfId="191" priority="229">
      <formula>$AK78&lt;&gt;"Si"</formula>
    </cfRule>
  </conditionalFormatting>
  <conditionalFormatting sqref="AZ80">
    <cfRule type="expression" dxfId="190" priority="228">
      <formula>$AK80&lt;&gt;"Si"</formula>
    </cfRule>
  </conditionalFormatting>
  <conditionalFormatting sqref="AZ85">
    <cfRule type="expression" dxfId="189" priority="224">
      <formula>$AK85&lt;&gt;"Si"</formula>
    </cfRule>
  </conditionalFormatting>
  <conditionalFormatting sqref="AZ82">
    <cfRule type="expression" dxfId="188" priority="221">
      <formula>$AK82&lt;&gt;"Si"</formula>
    </cfRule>
  </conditionalFormatting>
  <conditionalFormatting sqref="AZ81">
    <cfRule type="expression" dxfId="187" priority="223">
      <formula>$AK81&lt;&gt;"Si"</formula>
    </cfRule>
  </conditionalFormatting>
  <conditionalFormatting sqref="AZ88">
    <cfRule type="expression" dxfId="186" priority="218">
      <formula>$AK88&lt;&gt;"Si"</formula>
    </cfRule>
  </conditionalFormatting>
  <conditionalFormatting sqref="AZ87">
    <cfRule type="expression" dxfId="185" priority="220">
      <formula>$AK87&lt;&gt;"Si"</formula>
    </cfRule>
  </conditionalFormatting>
  <conditionalFormatting sqref="AZ89">
    <cfRule type="expression" dxfId="184" priority="219">
      <formula>$AK89&lt;&gt;"Si"</formula>
    </cfRule>
  </conditionalFormatting>
  <conditionalFormatting sqref="AZ91">
    <cfRule type="expression" dxfId="183" priority="215">
      <formula>$AK91&lt;&gt;"Si"</formula>
    </cfRule>
  </conditionalFormatting>
  <conditionalFormatting sqref="AZ90">
    <cfRule type="expression" dxfId="182" priority="217">
      <formula>$AK90&lt;&gt;"Si"</formula>
    </cfRule>
  </conditionalFormatting>
  <conditionalFormatting sqref="AZ92">
    <cfRule type="expression" dxfId="181" priority="216">
      <formula>$AK92&lt;&gt;"Si"</formula>
    </cfRule>
  </conditionalFormatting>
  <conditionalFormatting sqref="AZ94">
    <cfRule type="expression" dxfId="180" priority="212">
      <formula>$AK94&lt;&gt;"Si"</formula>
    </cfRule>
  </conditionalFormatting>
  <conditionalFormatting sqref="AZ93">
    <cfRule type="expression" dxfId="179" priority="214">
      <formula>$AK93&lt;&gt;"Si"</formula>
    </cfRule>
  </conditionalFormatting>
  <conditionalFormatting sqref="AZ95">
    <cfRule type="expression" dxfId="178" priority="213">
      <formula>$AK95&lt;&gt;"Si"</formula>
    </cfRule>
  </conditionalFormatting>
  <conditionalFormatting sqref="AZ97">
    <cfRule type="expression" dxfId="177" priority="209">
      <formula>$AK97&lt;&gt;"Si"</formula>
    </cfRule>
  </conditionalFormatting>
  <conditionalFormatting sqref="AZ96">
    <cfRule type="expression" dxfId="176" priority="211">
      <formula>$AK96&lt;&gt;"Si"</formula>
    </cfRule>
  </conditionalFormatting>
  <conditionalFormatting sqref="AZ98">
    <cfRule type="expression" dxfId="175" priority="210">
      <formula>$AK98&lt;&gt;"Si"</formula>
    </cfRule>
  </conditionalFormatting>
  <conditionalFormatting sqref="AZ100">
    <cfRule type="expression" dxfId="174" priority="206">
      <formula>$AK100&lt;&gt;"Si"</formula>
    </cfRule>
  </conditionalFormatting>
  <conditionalFormatting sqref="AZ99">
    <cfRule type="expression" dxfId="173" priority="208">
      <formula>$AK99&lt;&gt;"Si"</formula>
    </cfRule>
  </conditionalFormatting>
  <conditionalFormatting sqref="AZ101">
    <cfRule type="expression" dxfId="172" priority="207">
      <formula>$AK101&lt;&gt;"Si"</formula>
    </cfRule>
  </conditionalFormatting>
  <conditionalFormatting sqref="AZ103">
    <cfRule type="expression" dxfId="171" priority="203">
      <formula>$AK103&lt;&gt;"Si"</formula>
    </cfRule>
  </conditionalFormatting>
  <conditionalFormatting sqref="AZ102">
    <cfRule type="expression" dxfId="170" priority="205">
      <formula>$AK102&lt;&gt;"Si"</formula>
    </cfRule>
  </conditionalFormatting>
  <conditionalFormatting sqref="AZ104">
    <cfRule type="expression" dxfId="169" priority="204">
      <formula>$AK104&lt;&gt;"Si"</formula>
    </cfRule>
  </conditionalFormatting>
  <conditionalFormatting sqref="AZ105">
    <cfRule type="expression" dxfId="168" priority="202">
      <formula>$AK105&lt;&gt;"Si"</formula>
    </cfRule>
  </conditionalFormatting>
  <conditionalFormatting sqref="AZ107">
    <cfRule type="expression" dxfId="167" priority="201">
      <formula>$AK107&lt;&gt;"Si"</formula>
    </cfRule>
  </conditionalFormatting>
  <conditionalFormatting sqref="AZ116">
    <cfRule type="expression" dxfId="166" priority="199">
      <formula>$AK116&lt;&gt;"Si"</formula>
    </cfRule>
  </conditionalFormatting>
  <conditionalFormatting sqref="AZ109">
    <cfRule type="expression" dxfId="165" priority="196">
      <formula>$AK109&lt;&gt;"Si"</formula>
    </cfRule>
  </conditionalFormatting>
  <conditionalFormatting sqref="AZ108">
    <cfRule type="expression" dxfId="164" priority="198">
      <formula>$AK108&lt;&gt;"Si"</formula>
    </cfRule>
  </conditionalFormatting>
  <conditionalFormatting sqref="AZ110">
    <cfRule type="expression" dxfId="163" priority="197">
      <formula>$AK110&lt;&gt;"Si"</formula>
    </cfRule>
  </conditionalFormatting>
  <conditionalFormatting sqref="AZ112">
    <cfRule type="expression" dxfId="162" priority="194">
      <formula>$AK112&lt;&gt;"Si"</formula>
    </cfRule>
  </conditionalFormatting>
  <conditionalFormatting sqref="AZ111">
    <cfRule type="expression" dxfId="161" priority="195">
      <formula>$AK111&lt;&gt;"Si"</formula>
    </cfRule>
  </conditionalFormatting>
  <conditionalFormatting sqref="AZ113">
    <cfRule type="expression" dxfId="160" priority="192">
      <formula>$AK113&lt;&gt;"Si"</formula>
    </cfRule>
  </conditionalFormatting>
  <conditionalFormatting sqref="AZ115">
    <cfRule type="expression" dxfId="159" priority="191">
      <formula>$AK115&lt;&gt;"Si"</formula>
    </cfRule>
  </conditionalFormatting>
  <conditionalFormatting sqref="AX40:AY40">
    <cfRule type="expression" dxfId="158" priority="174">
      <formula>$AK40&lt;&gt;"Si"</formula>
    </cfRule>
  </conditionalFormatting>
  <conditionalFormatting sqref="AX44:AY44">
    <cfRule type="expression" dxfId="157" priority="171">
      <formula>$AK44&lt;&gt;"Si"</formula>
    </cfRule>
  </conditionalFormatting>
  <conditionalFormatting sqref="AX57:AY57">
    <cfRule type="expression" dxfId="156" priority="164">
      <formula>$AK57&lt;&gt;"Si"</formula>
    </cfRule>
  </conditionalFormatting>
  <conditionalFormatting sqref="AX19:AY19">
    <cfRule type="expression" dxfId="155" priority="157">
      <formula>$AK19&lt;&gt;"Si"</formula>
    </cfRule>
  </conditionalFormatting>
  <conditionalFormatting sqref="AS21">
    <cfRule type="containsText" dxfId="154" priority="153" operator="containsText" text="BAJA">
      <formula>NOT(ISERROR(SEARCH("BAJA",AS21)))</formula>
    </cfRule>
    <cfRule type="containsText" dxfId="153" priority="154" operator="containsText" text="EXTREMA">
      <formula>NOT(ISERROR(SEARCH("EXTREMA",AS21)))</formula>
    </cfRule>
    <cfRule type="containsText" dxfId="152" priority="155" operator="containsText" text="ALTA">
      <formula>NOT(ISERROR(SEARCH("ALTA",AS21)))</formula>
    </cfRule>
    <cfRule type="containsText" dxfId="151" priority="156" operator="containsText" text="MODERADA">
      <formula>NOT(ISERROR(SEARCH("MODERADA",AS21)))</formula>
    </cfRule>
  </conditionalFormatting>
  <conditionalFormatting sqref="AU21">
    <cfRule type="expression" dxfId="150" priority="152">
      <formula>$AK21&lt;&gt;"Si"</formula>
    </cfRule>
  </conditionalFormatting>
  <conditionalFormatting sqref="AV21">
    <cfRule type="expression" dxfId="149" priority="151">
      <formula>$AK21&lt;&gt;"Si"</formula>
    </cfRule>
  </conditionalFormatting>
  <conditionalFormatting sqref="AZ21">
    <cfRule type="expression" dxfId="148" priority="150">
      <formula>$AK21&lt;&gt;"Si"</formula>
    </cfRule>
  </conditionalFormatting>
  <conditionalFormatting sqref="AW21">
    <cfRule type="expression" dxfId="147" priority="149">
      <formula>$AK21&lt;&gt;"Si"</formula>
    </cfRule>
  </conditionalFormatting>
  <conditionalFormatting sqref="AX21:AY21">
    <cfRule type="expression" dxfId="146" priority="148">
      <formula>$AK21&lt;&gt;"Si"</formula>
    </cfRule>
  </conditionalFormatting>
  <conditionalFormatting sqref="AW42">
    <cfRule type="expression" dxfId="145" priority="22">
      <formula>$AK42&lt;&gt;"Si"</formula>
    </cfRule>
  </conditionalFormatting>
  <conditionalFormatting sqref="AW39">
    <cfRule type="expression" dxfId="144" priority="21">
      <formula>$AK39&lt;&gt;"Si"</formula>
    </cfRule>
  </conditionalFormatting>
  <conditionalFormatting sqref="AW36">
    <cfRule type="expression" dxfId="143" priority="20">
      <formula>$AK36&lt;&gt;"Si"</formula>
    </cfRule>
  </conditionalFormatting>
  <conditionalFormatting sqref="AW33">
    <cfRule type="expression" dxfId="142" priority="19">
      <formula>$AK33&lt;&gt;"Si"</formula>
    </cfRule>
  </conditionalFormatting>
  <conditionalFormatting sqref="AZ24">
    <cfRule type="expression" dxfId="141" priority="143">
      <formula>$AK24&lt;&gt;"Si"</formula>
    </cfRule>
  </conditionalFormatting>
  <conditionalFormatting sqref="AV24">
    <cfRule type="expression" dxfId="140" priority="142">
      <formula>$AK24&lt;&gt;"Si"</formula>
    </cfRule>
  </conditionalFormatting>
  <conditionalFormatting sqref="AU24">
    <cfRule type="expression" dxfId="139" priority="141">
      <formula>$AK24&lt;&gt;"Si"</formula>
    </cfRule>
  </conditionalFormatting>
  <conditionalFormatting sqref="AX24:AY24">
    <cfRule type="expression" dxfId="138" priority="140">
      <formula>$AK24&lt;&gt;"Si"</formula>
    </cfRule>
  </conditionalFormatting>
  <conditionalFormatting sqref="AW49">
    <cfRule type="expression" dxfId="137" priority="8">
      <formula>$AK49&lt;&gt;"Si"</formula>
    </cfRule>
  </conditionalFormatting>
  <conditionalFormatting sqref="AW67">
    <cfRule type="expression" dxfId="136" priority="7">
      <formula>$AK67&lt;&gt;"Si"</formula>
    </cfRule>
  </conditionalFormatting>
  <conditionalFormatting sqref="AW70">
    <cfRule type="expression" dxfId="135" priority="6">
      <formula>$AK70&lt;&gt;"Si"</formula>
    </cfRule>
  </conditionalFormatting>
  <conditionalFormatting sqref="AW73">
    <cfRule type="expression" dxfId="134" priority="5">
      <formula>$AK73&lt;&gt;"Si"</formula>
    </cfRule>
  </conditionalFormatting>
  <conditionalFormatting sqref="AZ30">
    <cfRule type="expression" dxfId="133" priority="135">
      <formula>$AK30&lt;&gt;"Si"</formula>
    </cfRule>
  </conditionalFormatting>
  <conditionalFormatting sqref="AV30">
    <cfRule type="expression" dxfId="132" priority="134">
      <formula>$AK30&lt;&gt;"Si"</formula>
    </cfRule>
  </conditionalFormatting>
  <conditionalFormatting sqref="AU30">
    <cfRule type="expression" dxfId="131" priority="133">
      <formula>$AK30&lt;&gt;"Si"</formula>
    </cfRule>
  </conditionalFormatting>
  <conditionalFormatting sqref="AX30:AY30">
    <cfRule type="expression" dxfId="130" priority="132">
      <formula>$AK30&lt;&gt;"Si"</formula>
    </cfRule>
  </conditionalFormatting>
  <conditionalFormatting sqref="AW110">
    <cfRule type="expression" dxfId="129" priority="26">
      <formula>$AK110&lt;&gt;"Si"</formula>
    </cfRule>
  </conditionalFormatting>
  <conditionalFormatting sqref="AW115">
    <cfRule type="expression" dxfId="128" priority="25">
      <formula>$AK115&lt;&gt;"Si"</formula>
    </cfRule>
  </conditionalFormatting>
  <conditionalFormatting sqref="AS22">
    <cfRule type="containsText" dxfId="127" priority="122" operator="containsText" text="BAJA">
      <formula>NOT(ISERROR(SEARCH("BAJA",AS22)))</formula>
    </cfRule>
    <cfRule type="containsText" dxfId="126" priority="123" operator="containsText" text="EXTREMA">
      <formula>NOT(ISERROR(SEARCH("EXTREMA",AS22)))</formula>
    </cfRule>
    <cfRule type="containsText" dxfId="125" priority="124" operator="containsText" text="ALTA">
      <formula>NOT(ISERROR(SEARCH("ALTA",AS22)))</formula>
    </cfRule>
    <cfRule type="containsText" dxfId="124" priority="125" operator="containsText" text="MODERADA">
      <formula>NOT(ISERROR(SEARCH("MODERADA",AS22)))</formula>
    </cfRule>
  </conditionalFormatting>
  <conditionalFormatting sqref="AW22">
    <cfRule type="expression" dxfId="123" priority="121">
      <formula>$AK22&lt;&gt;"Si"</formula>
    </cfRule>
  </conditionalFormatting>
  <conditionalFormatting sqref="AX22:AY22">
    <cfRule type="expression" dxfId="122" priority="120">
      <formula>$AK22&lt;&gt;"Si"</formula>
    </cfRule>
  </conditionalFormatting>
  <conditionalFormatting sqref="AS25">
    <cfRule type="containsText" dxfId="121" priority="116" operator="containsText" text="BAJA">
      <formula>NOT(ISERROR(SEARCH("BAJA",AS25)))</formula>
    </cfRule>
    <cfRule type="containsText" dxfId="120" priority="117" operator="containsText" text="EXTREMA">
      <formula>NOT(ISERROR(SEARCH("EXTREMA",AS25)))</formula>
    </cfRule>
    <cfRule type="containsText" dxfId="119" priority="118" operator="containsText" text="ALTA">
      <formula>NOT(ISERROR(SEARCH("ALTA",AS25)))</formula>
    </cfRule>
    <cfRule type="containsText" dxfId="118" priority="119" operator="containsText" text="MODERADA">
      <formula>NOT(ISERROR(SEARCH("MODERADA",AS25)))</formula>
    </cfRule>
  </conditionalFormatting>
  <conditionalFormatting sqref="AW25">
    <cfRule type="expression" dxfId="117" priority="115">
      <formula>$AK25&lt;&gt;"Si"</formula>
    </cfRule>
  </conditionalFormatting>
  <conditionalFormatting sqref="AX25:AY25">
    <cfRule type="expression" dxfId="116" priority="114">
      <formula>$AK25&lt;&gt;"Si"</formula>
    </cfRule>
  </conditionalFormatting>
  <conditionalFormatting sqref="AS28">
    <cfRule type="containsText" dxfId="115" priority="110" operator="containsText" text="BAJA">
      <formula>NOT(ISERROR(SEARCH("BAJA",AS28)))</formula>
    </cfRule>
    <cfRule type="containsText" dxfId="114" priority="111" operator="containsText" text="EXTREMA">
      <formula>NOT(ISERROR(SEARCH("EXTREMA",AS28)))</formula>
    </cfRule>
    <cfRule type="containsText" dxfId="113" priority="112" operator="containsText" text="ALTA">
      <formula>NOT(ISERROR(SEARCH("ALTA",AS28)))</formula>
    </cfRule>
    <cfRule type="containsText" dxfId="112" priority="113" operator="containsText" text="MODERADA">
      <formula>NOT(ISERROR(SEARCH("MODERADA",AS28)))</formula>
    </cfRule>
  </conditionalFormatting>
  <conditionalFormatting sqref="AW28">
    <cfRule type="expression" dxfId="111" priority="109">
      <formula>$AK28&lt;&gt;"Si"</formula>
    </cfRule>
  </conditionalFormatting>
  <conditionalFormatting sqref="AX28:AY28">
    <cfRule type="expression" dxfId="110" priority="108">
      <formula>$AK28&lt;&gt;"Si"</formula>
    </cfRule>
  </conditionalFormatting>
  <conditionalFormatting sqref="AS31">
    <cfRule type="containsText" dxfId="109" priority="104" operator="containsText" text="BAJA">
      <formula>NOT(ISERROR(SEARCH("BAJA",AS31)))</formula>
    </cfRule>
    <cfRule type="containsText" dxfId="108" priority="105" operator="containsText" text="EXTREMA">
      <formula>NOT(ISERROR(SEARCH("EXTREMA",AS31)))</formula>
    </cfRule>
    <cfRule type="containsText" dxfId="107" priority="106" operator="containsText" text="ALTA">
      <formula>NOT(ISERROR(SEARCH("ALTA",AS31)))</formula>
    </cfRule>
    <cfRule type="containsText" dxfId="106" priority="107" operator="containsText" text="MODERADA">
      <formula>NOT(ISERROR(SEARCH("MODERADA",AS31)))</formula>
    </cfRule>
  </conditionalFormatting>
  <conditionalFormatting sqref="AW31">
    <cfRule type="expression" dxfId="105" priority="103">
      <formula>$AK31&lt;&gt;"Si"</formula>
    </cfRule>
  </conditionalFormatting>
  <conditionalFormatting sqref="AX31:AY31">
    <cfRule type="expression" dxfId="104" priority="102">
      <formula>$AK31&lt;&gt;"Si"</formula>
    </cfRule>
  </conditionalFormatting>
  <conditionalFormatting sqref="AS27">
    <cfRule type="containsText" dxfId="103" priority="98" operator="containsText" text="BAJA">
      <formula>NOT(ISERROR(SEARCH("BAJA",AS27)))</formula>
    </cfRule>
    <cfRule type="containsText" dxfId="102" priority="99" operator="containsText" text="EXTREMA">
      <formula>NOT(ISERROR(SEARCH("EXTREMA",AS27)))</formula>
    </cfRule>
    <cfRule type="containsText" dxfId="101" priority="100" operator="containsText" text="ALTA">
      <formula>NOT(ISERROR(SEARCH("ALTA",AS27)))</formula>
    </cfRule>
    <cfRule type="containsText" dxfId="100" priority="101" operator="containsText" text="MODERADA">
      <formula>NOT(ISERROR(SEARCH("MODERADA",AS27)))</formula>
    </cfRule>
  </conditionalFormatting>
  <conditionalFormatting sqref="AZ27">
    <cfRule type="expression" dxfId="99" priority="97">
      <formula>$AK27&lt;&gt;"Si"</formula>
    </cfRule>
  </conditionalFormatting>
  <conditionalFormatting sqref="AV27">
    <cfRule type="expression" dxfId="98" priority="96">
      <formula>$AK27&lt;&gt;"Si"</formula>
    </cfRule>
  </conditionalFormatting>
  <conditionalFormatting sqref="AU27">
    <cfRule type="expression" dxfId="97" priority="95">
      <formula>$AK27&lt;&gt;"Si"</formula>
    </cfRule>
  </conditionalFormatting>
  <conditionalFormatting sqref="AS33">
    <cfRule type="containsText" dxfId="96" priority="90" operator="containsText" text="BAJA">
      <formula>NOT(ISERROR(SEARCH("BAJA",AS33)))</formula>
    </cfRule>
    <cfRule type="containsText" dxfId="95" priority="91" operator="containsText" text="EXTREMA">
      <formula>NOT(ISERROR(SEARCH("EXTREMA",AS33)))</formula>
    </cfRule>
    <cfRule type="containsText" dxfId="94" priority="92" operator="containsText" text="ALTA">
      <formula>NOT(ISERROR(SEARCH("ALTA",AS33)))</formula>
    </cfRule>
    <cfRule type="containsText" dxfId="93" priority="93" operator="containsText" text="MODERADA">
      <formula>NOT(ISERROR(SEARCH("MODERADA",AS33)))</formula>
    </cfRule>
  </conditionalFormatting>
  <conditionalFormatting sqref="AZ33">
    <cfRule type="expression" dxfId="92" priority="89">
      <formula>$AK33&lt;&gt;"Si"</formula>
    </cfRule>
  </conditionalFormatting>
  <conditionalFormatting sqref="AV33">
    <cfRule type="expression" dxfId="91" priority="88">
      <formula>$AK33&lt;&gt;"Si"</formula>
    </cfRule>
  </conditionalFormatting>
  <conditionalFormatting sqref="AX33:AY33">
    <cfRule type="expression" dxfId="90" priority="86">
      <formula>$AK33&lt;&gt;"Si"</formula>
    </cfRule>
  </conditionalFormatting>
  <conditionalFormatting sqref="AX37:AY37">
    <cfRule type="expression" dxfId="89" priority="84">
      <formula>$AK37&lt;&gt;"Si"</formula>
    </cfRule>
  </conditionalFormatting>
  <conditionalFormatting sqref="AZ9">
    <cfRule type="expression" dxfId="88" priority="83">
      <formula>$AK9&lt;&gt;"Si"</formula>
    </cfRule>
  </conditionalFormatting>
  <conditionalFormatting sqref="AV9">
    <cfRule type="expression" dxfId="87" priority="82">
      <formula>$AK9&lt;&gt;"Si"</formula>
    </cfRule>
  </conditionalFormatting>
  <conditionalFormatting sqref="AU9">
    <cfRule type="expression" dxfId="86" priority="81">
      <formula>$AK9&lt;&gt;"Si"</formula>
    </cfRule>
  </conditionalFormatting>
  <conditionalFormatting sqref="AX9:AY9">
    <cfRule type="expression" dxfId="85" priority="80">
      <formula>$AK9&lt;&gt;"Si"</formula>
    </cfRule>
  </conditionalFormatting>
  <conditionalFormatting sqref="AS54">
    <cfRule type="containsText" dxfId="84" priority="76" operator="containsText" text="BAJA">
      <formula>NOT(ISERROR(SEARCH("BAJA",AS54)))</formula>
    </cfRule>
    <cfRule type="containsText" dxfId="83" priority="77" operator="containsText" text="EXTREMA">
      <formula>NOT(ISERROR(SEARCH("EXTREMA",AS54)))</formula>
    </cfRule>
    <cfRule type="containsText" dxfId="82" priority="78" operator="containsText" text="ALTA">
      <formula>NOT(ISERROR(SEARCH("ALTA",AS54)))</formula>
    </cfRule>
    <cfRule type="containsText" dxfId="81" priority="79" operator="containsText" text="MODERADA">
      <formula>NOT(ISERROR(SEARCH("MODERADA",AS54)))</formula>
    </cfRule>
  </conditionalFormatting>
  <conditionalFormatting sqref="AU52">
    <cfRule type="expression" dxfId="80" priority="75">
      <formula>$AK52&lt;&gt;"Si"</formula>
    </cfRule>
  </conditionalFormatting>
  <conditionalFormatting sqref="AV52">
    <cfRule type="expression" dxfId="79" priority="74">
      <formula>$AK52&lt;&gt;"Si"</formula>
    </cfRule>
  </conditionalFormatting>
  <conditionalFormatting sqref="AZ52">
    <cfRule type="expression" dxfId="78" priority="73">
      <formula>$AK52&lt;&gt;"Si"</formula>
    </cfRule>
  </conditionalFormatting>
  <conditionalFormatting sqref="AX52:AY52">
    <cfRule type="expression" dxfId="77" priority="72">
      <formula>$AK52&lt;&gt;"Si"</formula>
    </cfRule>
  </conditionalFormatting>
  <conditionalFormatting sqref="AU55">
    <cfRule type="expression" dxfId="76" priority="71">
      <formula>$AK55&lt;&gt;"Si"</formula>
    </cfRule>
  </conditionalFormatting>
  <conditionalFormatting sqref="AV55">
    <cfRule type="expression" dxfId="75" priority="70">
      <formula>$AK55&lt;&gt;"Si"</formula>
    </cfRule>
  </conditionalFormatting>
  <conditionalFormatting sqref="AZ55">
    <cfRule type="expression" dxfId="74" priority="69">
      <formula>$AK55&lt;&gt;"Si"</formula>
    </cfRule>
  </conditionalFormatting>
  <conditionalFormatting sqref="AX55:AY55">
    <cfRule type="expression" dxfId="73" priority="68">
      <formula>$AK55&lt;&gt;"Si"</formula>
    </cfRule>
  </conditionalFormatting>
  <conditionalFormatting sqref="AW52">
    <cfRule type="expression" dxfId="72" priority="67">
      <formula>$AK52&lt;&gt;"Si"</formula>
    </cfRule>
  </conditionalFormatting>
  <conditionalFormatting sqref="AW16">
    <cfRule type="expression" dxfId="71" priority="66">
      <formula>$AK16&lt;&gt;"Si"</formula>
    </cfRule>
  </conditionalFormatting>
  <conditionalFormatting sqref="AX16:AY16">
    <cfRule type="expression" dxfId="70" priority="65">
      <formula>$AK16&lt;&gt;"Si"</formula>
    </cfRule>
  </conditionalFormatting>
  <conditionalFormatting sqref="AW41">
    <cfRule type="expression" dxfId="69" priority="64">
      <formula>$AK41&lt;&gt;"Si"</formula>
    </cfRule>
  </conditionalFormatting>
  <conditionalFormatting sqref="AU10:AV10">
    <cfRule type="expression" dxfId="68" priority="63">
      <formula>$AK10&lt;&gt;"Si"</formula>
    </cfRule>
  </conditionalFormatting>
  <conditionalFormatting sqref="AU13:AV13">
    <cfRule type="expression" dxfId="67" priority="62">
      <formula>$AK13&lt;&gt;"Si"</formula>
    </cfRule>
  </conditionalFormatting>
  <conditionalFormatting sqref="AU16:AV16">
    <cfRule type="expression" dxfId="66" priority="60">
      <formula>$AK16&lt;&gt;"Si"</formula>
    </cfRule>
  </conditionalFormatting>
  <conditionalFormatting sqref="AU22:AV22">
    <cfRule type="expression" dxfId="65" priority="59">
      <formula>$AK22&lt;&gt;"Si"</formula>
    </cfRule>
  </conditionalFormatting>
  <conditionalFormatting sqref="AU25:AV25">
    <cfRule type="expression" dxfId="64" priority="58">
      <formula>$AK25&lt;&gt;"Si"</formula>
    </cfRule>
  </conditionalFormatting>
  <conditionalFormatting sqref="AU28:AV28">
    <cfRule type="expression" dxfId="63" priority="57">
      <formula>$AK28&lt;&gt;"Si"</formula>
    </cfRule>
  </conditionalFormatting>
  <conditionalFormatting sqref="AU31:AV31">
    <cfRule type="expression" dxfId="62" priority="56">
      <formula>$AK31&lt;&gt;"Si"</formula>
    </cfRule>
  </conditionalFormatting>
  <conditionalFormatting sqref="AU34:AV34">
    <cfRule type="expression" dxfId="61" priority="55">
      <formula>$AK34&lt;&gt;"Si"</formula>
    </cfRule>
  </conditionalFormatting>
  <conditionalFormatting sqref="AU37:AV37">
    <cfRule type="expression" dxfId="60" priority="54">
      <formula>$AK37&lt;&gt;"Si"</formula>
    </cfRule>
  </conditionalFormatting>
  <conditionalFormatting sqref="AZ10">
    <cfRule type="expression" dxfId="59" priority="53">
      <formula>$AK10&lt;&gt;"Si"</formula>
    </cfRule>
  </conditionalFormatting>
  <conditionalFormatting sqref="AZ13">
    <cfRule type="expression" dxfId="58" priority="52">
      <formula>$AK13&lt;&gt;"Si"</formula>
    </cfRule>
  </conditionalFormatting>
  <conditionalFormatting sqref="AZ16">
    <cfRule type="expression" dxfId="57" priority="51">
      <formula>$AK16&lt;&gt;"Si"</formula>
    </cfRule>
  </conditionalFormatting>
  <conditionalFormatting sqref="AZ19">
    <cfRule type="expression" dxfId="56" priority="50">
      <formula>$AK19&lt;&gt;"Si"</formula>
    </cfRule>
  </conditionalFormatting>
  <conditionalFormatting sqref="AZ22">
    <cfRule type="expression" dxfId="55" priority="49">
      <formula>$AK22&lt;&gt;"Si"</formula>
    </cfRule>
  </conditionalFormatting>
  <conditionalFormatting sqref="AZ25">
    <cfRule type="expression" dxfId="54" priority="48">
      <formula>$AK25&lt;&gt;"Si"</formula>
    </cfRule>
  </conditionalFormatting>
  <conditionalFormatting sqref="AZ28">
    <cfRule type="expression" dxfId="53" priority="47">
      <formula>$AK28&lt;&gt;"Si"</formula>
    </cfRule>
  </conditionalFormatting>
  <conditionalFormatting sqref="AZ34">
    <cfRule type="expression" dxfId="52" priority="45">
      <formula>$AK34&lt;&gt;"Si"</formula>
    </cfRule>
  </conditionalFormatting>
  <conditionalFormatting sqref="AZ37">
    <cfRule type="expression" dxfId="51" priority="44">
      <formula>$AK37&lt;&gt;"Si"</formula>
    </cfRule>
  </conditionalFormatting>
  <conditionalFormatting sqref="AW62">
    <cfRule type="expression" dxfId="50" priority="42">
      <formula>$AK62&lt;&gt;"Si"</formula>
    </cfRule>
  </conditionalFormatting>
  <conditionalFormatting sqref="AW65">
    <cfRule type="expression" dxfId="49" priority="41">
      <formula>$AK65&lt;&gt;"Si"</formula>
    </cfRule>
  </conditionalFormatting>
  <conditionalFormatting sqref="AW71">
    <cfRule type="expression" dxfId="48" priority="39">
      <formula>$AK71&lt;&gt;"Si"</formula>
    </cfRule>
  </conditionalFormatting>
  <conditionalFormatting sqref="AW74">
    <cfRule type="expression" dxfId="47" priority="38">
      <formula>$AK74&lt;&gt;"Si"</formula>
    </cfRule>
  </conditionalFormatting>
  <conditionalFormatting sqref="AW77">
    <cfRule type="expression" dxfId="46" priority="37">
      <formula>$AK77&lt;&gt;"Si"</formula>
    </cfRule>
  </conditionalFormatting>
  <conditionalFormatting sqref="AW80">
    <cfRule type="expression" dxfId="45" priority="36">
      <formula>$AK80&lt;&gt;"Si"</formula>
    </cfRule>
  </conditionalFormatting>
  <conditionalFormatting sqref="AW83">
    <cfRule type="expression" dxfId="44" priority="35">
      <formula>$AK83&lt;&gt;"Si"</formula>
    </cfRule>
  </conditionalFormatting>
  <conditionalFormatting sqref="AW86">
    <cfRule type="expression" dxfId="43" priority="34">
      <formula>$AK86&lt;&gt;"Si"</formula>
    </cfRule>
  </conditionalFormatting>
  <conditionalFormatting sqref="AW89">
    <cfRule type="expression" dxfId="42" priority="33">
      <formula>$AK89&lt;&gt;"Si"</formula>
    </cfRule>
  </conditionalFormatting>
  <conditionalFormatting sqref="AW95">
    <cfRule type="expression" dxfId="41" priority="31">
      <formula>$AK95&lt;&gt;"Si"</formula>
    </cfRule>
  </conditionalFormatting>
  <conditionalFormatting sqref="AW98">
    <cfRule type="expression" dxfId="40" priority="30">
      <formula>$AK98&lt;&gt;"Si"</formula>
    </cfRule>
  </conditionalFormatting>
  <conditionalFormatting sqref="AW101">
    <cfRule type="expression" dxfId="39" priority="29">
      <formula>$AK101&lt;&gt;"Si"</formula>
    </cfRule>
  </conditionalFormatting>
  <conditionalFormatting sqref="AW104">
    <cfRule type="expression" dxfId="38" priority="28">
      <formula>$AK104&lt;&gt;"Si"</formula>
    </cfRule>
  </conditionalFormatting>
  <conditionalFormatting sqref="AW107">
    <cfRule type="expression" dxfId="37" priority="27">
      <formula>$AK107&lt;&gt;"Si"</formula>
    </cfRule>
  </conditionalFormatting>
  <conditionalFormatting sqref="AW54">
    <cfRule type="expression" dxfId="36" priority="24">
      <formula>$AK54&lt;&gt;"Si"</formula>
    </cfRule>
  </conditionalFormatting>
  <conditionalFormatting sqref="AW47">
    <cfRule type="expression" dxfId="35" priority="23">
      <formula>$AK47&lt;&gt;"Si"</formula>
    </cfRule>
  </conditionalFormatting>
  <conditionalFormatting sqref="AW30">
    <cfRule type="expression" dxfId="34" priority="18">
      <formula>$AK30&lt;&gt;"Si"</formula>
    </cfRule>
  </conditionalFormatting>
  <conditionalFormatting sqref="AW27">
    <cfRule type="expression" dxfId="33" priority="17">
      <formula>$AK27&lt;&gt;"Si"</formula>
    </cfRule>
  </conditionalFormatting>
  <conditionalFormatting sqref="AW24">
    <cfRule type="expression" dxfId="32" priority="16">
      <formula>$AK24&lt;&gt;"Si"</formula>
    </cfRule>
  </conditionalFormatting>
  <conditionalFormatting sqref="AW18">
    <cfRule type="expression" dxfId="31" priority="15">
      <formula>$AK18&lt;&gt;"Si"</formula>
    </cfRule>
  </conditionalFormatting>
  <conditionalFormatting sqref="AW15">
    <cfRule type="expression" dxfId="30" priority="14">
      <formula>$AK15&lt;&gt;"Si"</formula>
    </cfRule>
  </conditionalFormatting>
  <conditionalFormatting sqref="AW12">
    <cfRule type="expression" dxfId="29" priority="13">
      <formula>$AK12&lt;&gt;"Si"</formula>
    </cfRule>
  </conditionalFormatting>
  <conditionalFormatting sqref="AW9">
    <cfRule type="expression" dxfId="28" priority="12">
      <formula>$AK9&lt;&gt;"Si"</formula>
    </cfRule>
  </conditionalFormatting>
  <conditionalFormatting sqref="AW34">
    <cfRule type="expression" dxfId="27" priority="10">
      <formula>$AK34&lt;&gt;"Si"</formula>
    </cfRule>
  </conditionalFormatting>
  <conditionalFormatting sqref="AW37">
    <cfRule type="expression" dxfId="26" priority="9">
      <formula>$AK37&lt;&gt;"Si"</formula>
    </cfRule>
  </conditionalFormatting>
  <conditionalFormatting sqref="AW76">
    <cfRule type="expression" dxfId="25" priority="4">
      <formula>$AK76&lt;&gt;"Si"</formula>
    </cfRule>
  </conditionalFormatting>
  <conditionalFormatting sqref="AW79">
    <cfRule type="expression" dxfId="24" priority="3">
      <formula>$AK79&lt;&gt;"Si"</formula>
    </cfRule>
  </conditionalFormatting>
  <conditionalFormatting sqref="AW82">
    <cfRule type="expression" dxfId="23" priority="2">
      <formula>$AK82&lt;&gt;"Si"</formula>
    </cfRule>
  </conditionalFormatting>
  <conditionalFormatting sqref="F54">
    <cfRule type="expression" dxfId="22" priority="1">
      <formula>$D54&lt;&gt;"Riesgo_Seguridad_Digital"</formula>
    </cfRule>
  </conditionalFormatting>
  <dataValidations disablePrompts="1" count="12">
    <dataValidation type="list" allowBlank="1" showInputMessage="1" showErrorMessage="1" sqref="Q8:Q51 Q53:Q116" xr:uid="{00000000-0002-0000-0000-000004000000}">
      <formula1>APLICACIÓN</formula1>
    </dataValidation>
    <dataValidation allowBlank="1" showInputMessage="1" showErrorMessage="1" promptTitle="Riesgos de seguridad digital" prompt="La probabilidad y el impacto se determinan con base a la amenaza, no en las vulnerabilidades." sqref="I7" xr:uid="{00000000-0002-0000-0000-000006000000}"/>
    <dataValidation type="list" allowBlank="1" showInputMessage="1" showErrorMessage="1" sqref="N40:N50 AR10:AR51" xr:uid="{00000000-0002-0000-0000-000002000000}">
      <formula1>IF($D$12="Riesgo_de_Corrupción",Riesgo_de_Corrupción,Riesgo_General)</formula1>
    </dataValidation>
    <dataValidation type="list" allowBlank="1" showInputMessage="1" showErrorMessage="1" sqref="N8:N39 N51 N53:N116" xr:uid="{3EE83535-08AE-5D42-A01D-E8F82B8A46E1}">
      <formula1>Riesgo_General</formula1>
    </dataValidation>
    <dataValidation type="list" allowBlank="1" showInputMessage="1" showErrorMessage="1" sqref="D8:D43 D45:D116" xr:uid="{00000000-0002-0000-0000-000000000000}">
      <formula1>TIPOLOGÍA</formula1>
    </dataValidation>
    <dataValidation type="list" allowBlank="1" showInputMessage="1" showErrorMessage="1" sqref="L8:L51 L53:L116" xr:uid="{00000000-0002-0000-0000-000001000000}">
      <formula1>FRECUENCIA</formula1>
    </dataValidation>
    <dataValidation type="list" allowBlank="1" showInputMessage="1" showErrorMessage="1" sqref="P8:P51 P53:P116" xr:uid="{00000000-0002-0000-0000-000003000000}">
      <formula1>TIPO_CONTROL</formula1>
    </dataValidation>
    <dataValidation type="list" allowBlank="1" showInputMessage="1" showErrorMessage="1" sqref="AL8:AL51 AH53:AH116 AL53:AL116 AH8:AH51" xr:uid="{00000000-0002-0000-0000-000005000000}">
      <formula1>EJECUCIÓN</formula1>
    </dataValidation>
    <dataValidation type="list" allowBlank="1" showInputMessage="1" showErrorMessage="1" sqref="E8:E43 E45:E116" xr:uid="{00000000-0002-0000-0000-000007000000}">
      <formula1>CID</formula1>
    </dataValidation>
    <dataValidation type="list" allowBlank="1" showInputMessage="1" showErrorMessage="1" sqref="AR8:AR9 AR60:AR116" xr:uid="{75F9DB58-6FC7-F049-A759-2DA76122B5AA}">
      <formula1>IF($D$10="Riesgo_de_Corrupción",Riesgo_de_Corrupción,Riesgo_General)</formula1>
    </dataValidation>
    <dataValidation type="list" allowBlank="1" showInputMessage="1" showErrorMessage="1" sqref="AR57 AR54" xr:uid="{6E35FCDF-275F-F84A-A5C2-2E47A50E2749}">
      <formula1>IF(#REF!="Riesgo_de_Corrupción",Riesgo_de_Corrupción,Riesgo_General)</formula1>
    </dataValidation>
    <dataValidation type="list" allowBlank="1" showInputMessage="1" showErrorMessage="1" sqref="AR58:AR59 AR53 AR55:AR56" xr:uid="{C0D97C15-AA0C-7846-80B5-F44D7ABC9503}">
      <formula1>IF($D$11="Riesgo_de_Corrupción",Riesgo_de_Corrupción,Riesgo_General)</formula1>
    </dataValidation>
  </dataValidations>
  <hyperlinks>
    <hyperlink ref="H18" r:id="rId1" xr:uid="{7312A08F-617D-F341-AB82-D0AF4E7E3ACC}"/>
    <hyperlink ref="H17" r:id="rId2" xr:uid="{3592C6E7-4CED-E44F-B99A-FBD4D5CD7E0B}"/>
    <hyperlink ref="H16" r:id="rId3" xr:uid="{0180F673-2A8B-F844-9CB5-87E68B413C28}"/>
  </hyperlinks>
  <pageMargins left="0.7" right="0.7" top="0.75" bottom="0.75" header="0.3" footer="0.3"/>
  <pageSetup orientation="portrait" r:id="rId4"/>
  <drawing r:id="rId5"/>
  <legacyDrawing r:id="rId6"/>
  <extLst>
    <ext xmlns:x14="http://schemas.microsoft.com/office/spreadsheetml/2009/9/main" uri="{CCE6A557-97BC-4b89-ADB6-D9C93CAAB3DF}">
      <x14:dataValidations xmlns:xm="http://schemas.microsoft.com/office/excel/2006/main" disablePrompts="1" count="11">
        <x14:dataValidation type="list" allowBlank="1" showInputMessage="1" showErrorMessage="1" xr:uid="{00000000-0002-0000-0000-00000E000000}">
          <x14:formula1>
            <xm:f>'Evaluación Diseño Control'!$C$7:$D$7</xm:f>
          </x14:formula1>
          <xm:sqref>AD10 AD12:AD13 AD16 AD28 AD31 AD34 AD25 AD22 AD19 AD36:AD39 AD50:AD51</xm:sqref>
        </x14:dataValidation>
        <x14:dataValidation type="list" allowBlank="1" showInputMessage="1" showErrorMessage="1" xr:uid="{00000000-0002-0000-0000-00000F000000}">
          <x14:formula1>
            <xm:f>'Evaluación Diseño Control'!$C$8:$E$8</xm:f>
          </x14:formula1>
          <xm:sqref>AE10 AE12:AE34 AE36:AE39 AE50:AE51</xm:sqref>
        </x14:dataValidation>
        <x14:dataValidation type="list" allowBlank="1" showInputMessage="1" showErrorMessage="1" xr:uid="{00000000-0002-0000-0000-000009000000}">
          <x14:formula1>
            <xm:f>'Evaluación Diseño Control'!$C$2:$D$2</xm:f>
          </x14:formula1>
          <xm:sqref>Y10:Y42 Y50:Y51</xm:sqref>
        </x14:dataValidation>
        <x14:dataValidation type="list" allowBlank="1" showInputMessage="1" showErrorMessage="1" xr:uid="{00000000-0002-0000-0000-00000A000000}">
          <x14:formula1>
            <xm:f>'Evaluación Diseño Control'!$C$3:$D$3</xm:f>
          </x14:formula1>
          <xm:sqref>Z10:Z42 Z50:Z51</xm:sqref>
        </x14:dataValidation>
        <x14:dataValidation type="list" allowBlank="1" showInputMessage="1" showErrorMessage="1" xr:uid="{00000000-0002-0000-0000-00000B000000}">
          <x14:formula1>
            <xm:f>'Evaluación Diseño Control'!$C$4:$D$4</xm:f>
          </x14:formula1>
          <xm:sqref>AA10:AA42 AA50:AA51</xm:sqref>
        </x14:dataValidation>
        <x14:dataValidation type="list" allowBlank="1" showInputMessage="1" showErrorMessage="1" xr:uid="{00000000-0002-0000-0000-00000C000000}">
          <x14:formula1>
            <xm:f>'Evaluación Diseño Control'!$C$5:$E$5</xm:f>
          </x14:formula1>
          <xm:sqref>AB10:AB42 AB50:AB51</xm:sqref>
        </x14:dataValidation>
        <x14:dataValidation type="list" allowBlank="1" showInputMessage="1" showErrorMessage="1" xr:uid="{00000000-0002-0000-0000-00000D000000}">
          <x14:formula1>
            <xm:f>'Evaluación Diseño Control'!$C$6:$D$6</xm:f>
          </x14:formula1>
          <xm:sqref>AC10:AC42 AC50:AC51</xm:sqref>
        </x14:dataValidation>
        <x14:dataValidation type="list" allowBlank="1" showInputMessage="1" showErrorMessage="1" xr:uid="{00000000-0002-0000-0000-000010000000}">
          <x14:formula1>
            <xm:f>'Listas Nuevas'!$AC$3:$AD$3</xm:f>
          </x14:formula1>
          <xm:sqref>AM10:AM42 AM50:AM51</xm:sqref>
        </x14:dataValidation>
        <x14:dataValidation type="list" allowBlank="1" showInputMessage="1" showErrorMessage="1" xr:uid="{00000000-0002-0000-0000-000011000000}">
          <x14:formula1>
            <xm:f>'Listas Nuevas'!$AE$3:$AG$3</xm:f>
          </x14:formula1>
          <xm:sqref>AO10:AO42 AO50:AO51</xm:sqref>
        </x14:dataValidation>
        <x14:dataValidation type="list" allowBlank="1" showInputMessage="1" showErrorMessage="1" xr:uid="{00000000-0002-0000-0000-000012000000}">
          <x14:formula1>
            <xm:f>'Listas Nuevas'!$N$2:$N$6</xm:f>
          </x14:formula1>
          <xm:sqref>AQ50:AQ51 AQ46:AQ48 AQ10:AQ43</xm:sqref>
        </x14:dataValidation>
        <x14:dataValidation type="list" allowBlank="1" showInputMessage="1" showErrorMessage="1" xr:uid="{00000000-0002-0000-0000-000013000000}">
          <x14:formula1>
            <xm:f>IF(D10="Riesgo_de_Corrupción",'Listas Nuevas'!$AJ$4:$AJ$6,'Listas Nuevas'!$AJ$3:$AJ$6)</xm:f>
          </x14:formula1>
          <xm:sqref>AT50:AT52 AT10:AT20 AT22:AT42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F3236-3A57-D043-93DE-56E758DBF33E}">
  <dimension ref="A1:F22"/>
  <sheetViews>
    <sheetView zoomScale="125" workbookViewId="0">
      <selection activeCell="C4" sqref="C4"/>
    </sheetView>
  </sheetViews>
  <sheetFormatPr baseColWidth="10" defaultRowHeight="15" x14ac:dyDescent="0.25"/>
  <cols>
    <col min="1" max="1" width="10.85546875" style="232"/>
    <col min="2" max="2" width="57.28515625" customWidth="1"/>
    <col min="3" max="3" width="52.42578125" customWidth="1"/>
    <col min="4" max="4" width="14.140625" bestFit="1" customWidth="1"/>
    <col min="6" max="6" width="12.28515625" bestFit="1" customWidth="1"/>
  </cols>
  <sheetData>
    <row r="1" spans="1:6" x14ac:dyDescent="0.25">
      <c r="A1" s="432" t="s">
        <v>613</v>
      </c>
      <c r="B1" s="432"/>
      <c r="C1" s="432"/>
      <c r="D1" s="432"/>
      <c r="E1" s="432"/>
      <c r="F1" s="432"/>
    </row>
    <row r="2" spans="1:6" x14ac:dyDescent="0.25">
      <c r="A2" s="432"/>
      <c r="B2" s="432"/>
      <c r="C2" s="432"/>
      <c r="D2" s="432"/>
      <c r="E2" s="432"/>
      <c r="F2" s="432"/>
    </row>
    <row r="3" spans="1:6" x14ac:dyDescent="0.25">
      <c r="A3" s="234" t="s">
        <v>600</v>
      </c>
      <c r="B3" s="235" t="s">
        <v>106</v>
      </c>
      <c r="C3" s="235" t="s">
        <v>589</v>
      </c>
      <c r="D3" s="235" t="s">
        <v>89</v>
      </c>
      <c r="E3" s="235" t="s">
        <v>95</v>
      </c>
      <c r="F3" s="235" t="s">
        <v>96</v>
      </c>
    </row>
    <row r="4" spans="1:6" ht="105" x14ac:dyDescent="0.25">
      <c r="A4" s="188" t="s">
        <v>601</v>
      </c>
      <c r="B4" s="236" t="s">
        <v>142</v>
      </c>
      <c r="C4" s="237" t="s">
        <v>94</v>
      </c>
      <c r="D4" s="188"/>
      <c r="E4" s="188" t="s">
        <v>614</v>
      </c>
      <c r="F4" s="188"/>
    </row>
    <row r="5" spans="1:6" ht="45" x14ac:dyDescent="0.25">
      <c r="A5" s="188" t="s">
        <v>602</v>
      </c>
      <c r="B5" s="236" t="s">
        <v>138</v>
      </c>
      <c r="C5" s="237" t="s">
        <v>102</v>
      </c>
      <c r="D5" s="188"/>
      <c r="E5" s="188"/>
      <c r="F5" s="188" t="s">
        <v>614</v>
      </c>
    </row>
    <row r="6" spans="1:6" ht="45" x14ac:dyDescent="0.25">
      <c r="A6" s="188" t="s">
        <v>603</v>
      </c>
      <c r="B6" s="237" t="s">
        <v>619</v>
      </c>
      <c r="C6" s="237" t="s">
        <v>100</v>
      </c>
      <c r="D6" s="188"/>
      <c r="E6" s="188"/>
      <c r="F6" s="188" t="s">
        <v>614</v>
      </c>
    </row>
    <row r="7" spans="1:6" ht="75" x14ac:dyDescent="0.25">
      <c r="A7" s="188" t="s">
        <v>604</v>
      </c>
      <c r="B7" s="236" t="s">
        <v>129</v>
      </c>
      <c r="C7" s="237" t="s">
        <v>618</v>
      </c>
      <c r="D7" s="188" t="s">
        <v>614</v>
      </c>
      <c r="E7" s="188"/>
      <c r="F7" s="188"/>
    </row>
    <row r="8" spans="1:6" ht="45" x14ac:dyDescent="0.25">
      <c r="A8" s="188" t="s">
        <v>605</v>
      </c>
      <c r="B8" s="236" t="s">
        <v>620</v>
      </c>
      <c r="C8" s="237" t="s">
        <v>617</v>
      </c>
      <c r="D8" s="188"/>
      <c r="E8" s="188"/>
      <c r="F8" s="188" t="s">
        <v>614</v>
      </c>
    </row>
    <row r="9" spans="1:6" ht="60" x14ac:dyDescent="0.25">
      <c r="A9" s="188" t="s">
        <v>606</v>
      </c>
      <c r="B9" s="236" t="s">
        <v>125</v>
      </c>
      <c r="C9" s="238" t="s">
        <v>597</v>
      </c>
      <c r="D9" s="188" t="s">
        <v>614</v>
      </c>
      <c r="E9" s="188"/>
      <c r="F9" s="188" t="s">
        <v>614</v>
      </c>
    </row>
    <row r="10" spans="1:6" ht="75" x14ac:dyDescent="0.25">
      <c r="A10" s="188" t="s">
        <v>607</v>
      </c>
      <c r="B10" s="236" t="s">
        <v>114</v>
      </c>
      <c r="C10" s="239" t="s">
        <v>591</v>
      </c>
      <c r="D10" s="188"/>
      <c r="E10" s="188"/>
      <c r="F10" s="188" t="s">
        <v>614</v>
      </c>
    </row>
    <row r="11" spans="1:6" ht="45" x14ac:dyDescent="0.25">
      <c r="A11" s="188" t="s">
        <v>608</v>
      </c>
      <c r="B11" s="236" t="s">
        <v>140</v>
      </c>
      <c r="C11" s="239" t="s">
        <v>593</v>
      </c>
      <c r="D11" s="188" t="s">
        <v>614</v>
      </c>
      <c r="E11" s="188"/>
      <c r="F11" s="188"/>
    </row>
    <row r="12" spans="1:6" ht="90" x14ac:dyDescent="0.25">
      <c r="A12" s="188" t="s">
        <v>609</v>
      </c>
      <c r="B12" s="236" t="s">
        <v>131</v>
      </c>
      <c r="C12" s="239" t="s">
        <v>616</v>
      </c>
      <c r="D12" s="188"/>
      <c r="E12" s="188" t="s">
        <v>614</v>
      </c>
      <c r="F12" s="188" t="s">
        <v>614</v>
      </c>
    </row>
    <row r="13" spans="1:6" ht="30" x14ac:dyDescent="0.25">
      <c r="A13" s="188" t="s">
        <v>610</v>
      </c>
      <c r="B13" s="236" t="s">
        <v>154</v>
      </c>
      <c r="C13" s="238" t="s">
        <v>594</v>
      </c>
      <c r="D13" s="188" t="s">
        <v>614</v>
      </c>
      <c r="E13" s="188" t="s">
        <v>614</v>
      </c>
      <c r="F13" s="188" t="s">
        <v>614</v>
      </c>
    </row>
    <row r="14" spans="1:6" ht="60" x14ac:dyDescent="0.25">
      <c r="A14" s="188" t="s">
        <v>611</v>
      </c>
      <c r="B14" s="236" t="s">
        <v>598</v>
      </c>
      <c r="C14" s="239" t="s">
        <v>599</v>
      </c>
      <c r="D14" s="188" t="s">
        <v>614</v>
      </c>
      <c r="E14" s="188" t="s">
        <v>614</v>
      </c>
      <c r="F14" s="188" t="s">
        <v>614</v>
      </c>
    </row>
    <row r="15" spans="1:6" ht="30" x14ac:dyDescent="0.25">
      <c r="A15" s="188" t="s">
        <v>612</v>
      </c>
      <c r="B15" s="236" t="s">
        <v>621</v>
      </c>
      <c r="C15" s="239" t="s">
        <v>595</v>
      </c>
      <c r="D15" s="188" t="s">
        <v>614</v>
      </c>
      <c r="E15" s="188" t="s">
        <v>614</v>
      </c>
      <c r="F15" s="188" t="s">
        <v>614</v>
      </c>
    </row>
    <row r="16" spans="1:6" ht="45" x14ac:dyDescent="0.25">
      <c r="A16" s="188" t="s">
        <v>615</v>
      </c>
      <c r="B16" s="239" t="s">
        <v>622</v>
      </c>
      <c r="C16" s="239" t="s">
        <v>623</v>
      </c>
      <c r="D16" s="188" t="s">
        <v>614</v>
      </c>
      <c r="E16" s="188" t="s">
        <v>614</v>
      </c>
      <c r="F16" s="188" t="s">
        <v>614</v>
      </c>
    </row>
    <row r="17" spans="1:6" x14ac:dyDescent="0.25">
      <c r="A17" s="240"/>
      <c r="B17" s="241"/>
      <c r="C17" s="241"/>
      <c r="D17" s="241"/>
      <c r="E17" s="241"/>
      <c r="F17" s="241"/>
    </row>
    <row r="18" spans="1:6" x14ac:dyDescent="0.25">
      <c r="A18" s="240"/>
      <c r="B18" s="241"/>
      <c r="C18" s="241"/>
      <c r="D18" s="241"/>
      <c r="E18" s="241"/>
      <c r="F18" s="241"/>
    </row>
    <row r="19" spans="1:6" x14ac:dyDescent="0.25">
      <c r="A19" s="240"/>
      <c r="B19" s="241"/>
      <c r="C19" s="241"/>
      <c r="D19" s="241"/>
      <c r="E19" s="241"/>
      <c r="F19" s="241"/>
    </row>
    <row r="20" spans="1:6" x14ac:dyDescent="0.25">
      <c r="A20" s="240"/>
      <c r="B20" s="241"/>
      <c r="C20" s="241"/>
      <c r="D20" s="241"/>
      <c r="E20" s="241"/>
      <c r="F20" s="241"/>
    </row>
    <row r="21" spans="1:6" x14ac:dyDescent="0.25">
      <c r="A21" s="240"/>
      <c r="B21" s="241"/>
      <c r="C21" s="241"/>
      <c r="D21" s="241"/>
      <c r="E21" s="241"/>
      <c r="F21" s="241"/>
    </row>
    <row r="22" spans="1:6" x14ac:dyDescent="0.25">
      <c r="A22" s="240"/>
      <c r="B22" s="241"/>
      <c r="C22" s="241"/>
      <c r="D22" s="241"/>
      <c r="E22" s="241"/>
      <c r="F22" s="241"/>
    </row>
  </sheetData>
  <mergeCells count="1">
    <mergeCell ref="A1:F2"/>
  </mergeCells>
  <phoneticPr fontId="5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391C5-45C6-3C43-BA79-3F48D2628B60}">
  <sheetPr filterMode="1"/>
  <dimension ref="A3:J232"/>
  <sheetViews>
    <sheetView zoomScale="113" zoomScaleNormal="112" workbookViewId="0">
      <selection activeCell="A11" sqref="A11"/>
    </sheetView>
  </sheetViews>
  <sheetFormatPr baseColWidth="10" defaultColWidth="11.42578125" defaultRowHeight="15" x14ac:dyDescent="0.25"/>
  <cols>
    <col min="1" max="1" width="57.28515625" customWidth="1"/>
    <col min="2" max="2" width="40.28515625" customWidth="1"/>
    <col min="3" max="3" width="17.28515625" style="228" bestFit="1" customWidth="1"/>
    <col min="4" max="4" width="69.85546875" customWidth="1"/>
    <col min="5" max="5" width="50.7109375" bestFit="1" customWidth="1"/>
    <col min="6" max="6" width="40.42578125" customWidth="1"/>
    <col min="7" max="7" width="27" bestFit="1" customWidth="1"/>
    <col min="8" max="8" width="50.7109375" bestFit="1" customWidth="1"/>
    <col min="9" max="10" width="36.140625" customWidth="1"/>
  </cols>
  <sheetData>
    <row r="3" spans="1:5" x14ac:dyDescent="0.25">
      <c r="A3" s="433" t="s">
        <v>105</v>
      </c>
      <c r="B3" s="433"/>
      <c r="C3" s="433"/>
      <c r="D3" s="433"/>
      <c r="E3" s="433"/>
    </row>
    <row r="4" spans="1:5" x14ac:dyDescent="0.25">
      <c r="A4" s="206" t="s">
        <v>106</v>
      </c>
      <c r="B4" s="206" t="s">
        <v>589</v>
      </c>
      <c r="C4" s="206" t="s">
        <v>107</v>
      </c>
      <c r="D4" s="206" t="s">
        <v>108</v>
      </c>
      <c r="E4" s="206" t="s">
        <v>109</v>
      </c>
    </row>
    <row r="5" spans="1:5" ht="60" hidden="1" x14ac:dyDescent="0.25">
      <c r="A5" s="230" t="s">
        <v>622</v>
      </c>
      <c r="B5" s="230" t="s">
        <v>623</v>
      </c>
      <c r="C5" s="434" t="s">
        <v>90</v>
      </c>
      <c r="D5" s="208" t="s">
        <v>624</v>
      </c>
      <c r="E5" s="208" t="s">
        <v>578</v>
      </c>
    </row>
    <row r="6" spans="1:5" ht="114" hidden="1" x14ac:dyDescent="0.25">
      <c r="A6" s="208" t="s">
        <v>142</v>
      </c>
      <c r="B6" s="229" t="s">
        <v>94</v>
      </c>
      <c r="C6" s="435"/>
      <c r="D6" s="208" t="s">
        <v>580</v>
      </c>
      <c r="E6" s="208" t="s">
        <v>578</v>
      </c>
    </row>
    <row r="7" spans="1:5" ht="57" hidden="1" x14ac:dyDescent="0.25">
      <c r="A7" s="208" t="s">
        <v>138</v>
      </c>
      <c r="B7" s="229" t="s">
        <v>102</v>
      </c>
      <c r="C7" s="435"/>
      <c r="D7" s="208" t="s">
        <v>579</v>
      </c>
      <c r="E7" s="208" t="s">
        <v>578</v>
      </c>
    </row>
    <row r="8" spans="1:5" ht="57" hidden="1" x14ac:dyDescent="0.25">
      <c r="A8" s="237" t="s">
        <v>619</v>
      </c>
      <c r="B8" s="229" t="s">
        <v>100</v>
      </c>
      <c r="C8" s="435"/>
      <c r="D8" s="208" t="s">
        <v>575</v>
      </c>
      <c r="E8" s="208" t="s">
        <v>588</v>
      </c>
    </row>
    <row r="9" spans="1:5" ht="57" hidden="1" x14ac:dyDescent="0.25">
      <c r="A9" s="237" t="s">
        <v>619</v>
      </c>
      <c r="B9" s="229" t="s">
        <v>100</v>
      </c>
      <c r="C9" s="435"/>
      <c r="D9" s="208" t="s">
        <v>581</v>
      </c>
      <c r="E9" s="208" t="s">
        <v>577</v>
      </c>
    </row>
    <row r="10" spans="1:5" ht="57" hidden="1" x14ac:dyDescent="0.25">
      <c r="A10" s="237" t="s">
        <v>619</v>
      </c>
      <c r="B10" s="229" t="s">
        <v>100</v>
      </c>
      <c r="C10" s="435"/>
      <c r="D10" s="208" t="s">
        <v>582</v>
      </c>
      <c r="E10" s="208" t="s">
        <v>578</v>
      </c>
    </row>
    <row r="11" spans="1:5" ht="90" x14ac:dyDescent="0.25">
      <c r="A11" s="208" t="s">
        <v>129</v>
      </c>
      <c r="B11" s="231" t="s">
        <v>618</v>
      </c>
      <c r="C11" s="435"/>
      <c r="D11" s="208" t="s">
        <v>587</v>
      </c>
      <c r="E11" s="208" t="s">
        <v>586</v>
      </c>
    </row>
    <row r="12" spans="1:5" ht="90" x14ac:dyDescent="0.25">
      <c r="A12" s="208" t="s">
        <v>129</v>
      </c>
      <c r="B12" s="231" t="s">
        <v>618</v>
      </c>
      <c r="C12" s="435"/>
      <c r="D12" s="208" t="s">
        <v>576</v>
      </c>
      <c r="E12" s="208" t="s">
        <v>586</v>
      </c>
    </row>
    <row r="13" spans="1:5" ht="90" x14ac:dyDescent="0.25">
      <c r="A13" s="208" t="s">
        <v>129</v>
      </c>
      <c r="B13" s="231" t="s">
        <v>618</v>
      </c>
      <c r="C13" s="436"/>
      <c r="D13" s="208" t="s">
        <v>583</v>
      </c>
      <c r="E13" s="208" t="s">
        <v>586</v>
      </c>
    </row>
    <row r="14" spans="1:5" ht="90" hidden="1" x14ac:dyDescent="0.25">
      <c r="A14" s="208" t="s">
        <v>620</v>
      </c>
      <c r="B14" s="230" t="s">
        <v>590</v>
      </c>
      <c r="C14" s="437" t="s">
        <v>585</v>
      </c>
      <c r="D14" s="208" t="s">
        <v>111</v>
      </c>
      <c r="E14" s="208" t="s">
        <v>112</v>
      </c>
    </row>
    <row r="15" spans="1:5" ht="75" hidden="1" x14ac:dyDescent="0.25">
      <c r="A15" s="208" t="s">
        <v>125</v>
      </c>
      <c r="B15" s="207" t="s">
        <v>597</v>
      </c>
      <c r="C15" s="435"/>
      <c r="D15" s="208" t="s">
        <v>113</v>
      </c>
      <c r="E15" s="208" t="s">
        <v>596</v>
      </c>
    </row>
    <row r="16" spans="1:5" ht="90" hidden="1" x14ac:dyDescent="0.25">
      <c r="A16" s="208" t="s">
        <v>114</v>
      </c>
      <c r="B16" s="230" t="s">
        <v>591</v>
      </c>
      <c r="C16" s="435"/>
      <c r="D16" s="208" t="s">
        <v>115</v>
      </c>
      <c r="E16" s="208" t="s">
        <v>116</v>
      </c>
    </row>
    <row r="17" spans="1:5" ht="90" hidden="1" x14ac:dyDescent="0.25">
      <c r="A17" s="208" t="s">
        <v>114</v>
      </c>
      <c r="B17" s="230" t="s">
        <v>591</v>
      </c>
      <c r="C17" s="435"/>
      <c r="D17" s="208" t="s">
        <v>117</v>
      </c>
      <c r="E17" s="208" t="s">
        <v>118</v>
      </c>
    </row>
    <row r="18" spans="1:5" ht="90" hidden="1" x14ac:dyDescent="0.25">
      <c r="A18" s="208" t="s">
        <v>620</v>
      </c>
      <c r="B18" s="230" t="s">
        <v>590</v>
      </c>
      <c r="C18" s="435"/>
      <c r="D18" s="208" t="s">
        <v>119</v>
      </c>
      <c r="E18" s="208" t="s">
        <v>120</v>
      </c>
    </row>
    <row r="19" spans="1:5" ht="90" hidden="1" x14ac:dyDescent="0.25">
      <c r="A19" s="208" t="s">
        <v>114</v>
      </c>
      <c r="B19" s="230" t="s">
        <v>591</v>
      </c>
      <c r="C19" s="435"/>
      <c r="D19" s="208" t="s">
        <v>121</v>
      </c>
      <c r="E19" s="208" t="s">
        <v>122</v>
      </c>
    </row>
    <row r="20" spans="1:5" ht="85.5" hidden="1" x14ac:dyDescent="0.25">
      <c r="A20" s="208" t="s">
        <v>114</v>
      </c>
      <c r="B20" s="229" t="s">
        <v>591</v>
      </c>
      <c r="C20" s="435"/>
      <c r="D20" s="208" t="s">
        <v>123</v>
      </c>
      <c r="E20" s="208" t="s">
        <v>124</v>
      </c>
    </row>
    <row r="21" spans="1:5" ht="71.25" hidden="1" x14ac:dyDescent="0.25">
      <c r="A21" s="208" t="s">
        <v>125</v>
      </c>
      <c r="B21" s="229" t="s">
        <v>597</v>
      </c>
      <c r="C21" s="435"/>
      <c r="D21" s="208" t="s">
        <v>126</v>
      </c>
      <c r="E21" s="208" t="s">
        <v>127</v>
      </c>
    </row>
    <row r="22" spans="1:5" ht="71.25" hidden="1" x14ac:dyDescent="0.25">
      <c r="A22" s="208" t="s">
        <v>125</v>
      </c>
      <c r="B22" s="229" t="s">
        <v>597</v>
      </c>
      <c r="C22" s="435"/>
      <c r="D22" s="208" t="s">
        <v>128</v>
      </c>
      <c r="E22" s="208" t="s">
        <v>127</v>
      </c>
    </row>
    <row r="23" spans="1:5" ht="90" x14ac:dyDescent="0.25">
      <c r="A23" s="208" t="s">
        <v>129</v>
      </c>
      <c r="B23" s="231" t="s">
        <v>618</v>
      </c>
      <c r="C23" s="435"/>
      <c r="D23" s="208" t="s">
        <v>130</v>
      </c>
      <c r="E23" s="208" t="s">
        <v>127</v>
      </c>
    </row>
    <row r="24" spans="1:5" ht="57" hidden="1" x14ac:dyDescent="0.25">
      <c r="A24" s="237" t="s">
        <v>619</v>
      </c>
      <c r="B24" s="229" t="s">
        <v>100</v>
      </c>
      <c r="C24" s="435"/>
      <c r="D24" s="208" t="s">
        <v>168</v>
      </c>
      <c r="E24" s="208" t="s">
        <v>169</v>
      </c>
    </row>
    <row r="25" spans="1:5" ht="90" x14ac:dyDescent="0.25">
      <c r="A25" s="208" t="s">
        <v>129</v>
      </c>
      <c r="B25" s="231" t="s">
        <v>618</v>
      </c>
      <c r="C25" s="435"/>
      <c r="D25" s="208" t="s">
        <v>170</v>
      </c>
      <c r="E25" s="208" t="s">
        <v>171</v>
      </c>
    </row>
    <row r="26" spans="1:5" ht="90" x14ac:dyDescent="0.25">
      <c r="A26" s="208" t="s">
        <v>129</v>
      </c>
      <c r="B26" s="231" t="s">
        <v>618</v>
      </c>
      <c r="C26" s="435"/>
      <c r="D26" s="208" t="s">
        <v>172</v>
      </c>
      <c r="E26" s="208" t="s">
        <v>171</v>
      </c>
    </row>
    <row r="27" spans="1:5" ht="90" hidden="1" x14ac:dyDescent="0.25">
      <c r="A27" s="208" t="s">
        <v>620</v>
      </c>
      <c r="B27" s="230" t="s">
        <v>590</v>
      </c>
      <c r="C27" s="435"/>
      <c r="D27" s="208" t="s">
        <v>173</v>
      </c>
      <c r="E27" s="208" t="s">
        <v>174</v>
      </c>
    </row>
    <row r="28" spans="1:5" ht="90" hidden="1" x14ac:dyDescent="0.25">
      <c r="A28" s="208" t="s">
        <v>620</v>
      </c>
      <c r="B28" s="230" t="s">
        <v>590</v>
      </c>
      <c r="C28" s="435"/>
      <c r="D28" s="208" t="s">
        <v>175</v>
      </c>
      <c r="E28" s="208" t="s">
        <v>174</v>
      </c>
    </row>
    <row r="29" spans="1:5" ht="60" hidden="1" x14ac:dyDescent="0.25">
      <c r="A29" s="208" t="s">
        <v>140</v>
      </c>
      <c r="B29" s="230" t="s">
        <v>593</v>
      </c>
      <c r="C29" s="435"/>
      <c r="D29" s="208" t="s">
        <v>176</v>
      </c>
      <c r="E29" s="208" t="s">
        <v>151</v>
      </c>
    </row>
    <row r="30" spans="1:5" ht="90" x14ac:dyDescent="0.25">
      <c r="A30" s="208" t="s">
        <v>129</v>
      </c>
      <c r="B30" s="231" t="s">
        <v>618</v>
      </c>
      <c r="C30" s="435"/>
      <c r="D30" s="208" t="s">
        <v>177</v>
      </c>
      <c r="E30" s="208" t="s">
        <v>178</v>
      </c>
    </row>
    <row r="31" spans="1:5" ht="90" x14ac:dyDescent="0.25">
      <c r="A31" s="208" t="s">
        <v>129</v>
      </c>
      <c r="B31" s="231" t="s">
        <v>618</v>
      </c>
      <c r="C31" s="435"/>
      <c r="D31" s="208" t="s">
        <v>179</v>
      </c>
      <c r="E31" s="208" t="s">
        <v>178</v>
      </c>
    </row>
    <row r="32" spans="1:5" ht="90" hidden="1" x14ac:dyDescent="0.25">
      <c r="A32" s="208" t="s">
        <v>620</v>
      </c>
      <c r="B32" s="230" t="s">
        <v>590</v>
      </c>
      <c r="C32" s="435"/>
      <c r="D32" s="208" t="s">
        <v>180</v>
      </c>
      <c r="E32" s="208" t="s">
        <v>181</v>
      </c>
    </row>
    <row r="33" spans="1:5" ht="90" x14ac:dyDescent="0.25">
      <c r="A33" s="208" t="s">
        <v>129</v>
      </c>
      <c r="B33" s="231" t="s">
        <v>618</v>
      </c>
      <c r="C33" s="436"/>
      <c r="D33" s="208" t="s">
        <v>182</v>
      </c>
      <c r="E33" s="208" t="s">
        <v>167</v>
      </c>
    </row>
    <row r="34" spans="1:5" ht="105" hidden="1" x14ac:dyDescent="0.25">
      <c r="A34" s="208" t="s">
        <v>131</v>
      </c>
      <c r="B34" s="230" t="s">
        <v>592</v>
      </c>
      <c r="C34" s="434" t="s">
        <v>132</v>
      </c>
      <c r="D34" s="208" t="s">
        <v>133</v>
      </c>
      <c r="E34" s="208" t="s">
        <v>134</v>
      </c>
    </row>
    <row r="35" spans="1:5" ht="105" hidden="1" x14ac:dyDescent="0.25">
      <c r="A35" s="208" t="s">
        <v>131</v>
      </c>
      <c r="B35" s="230" t="s">
        <v>592</v>
      </c>
      <c r="C35" s="435"/>
      <c r="D35" s="208" t="s">
        <v>135</v>
      </c>
      <c r="E35" s="208" t="s">
        <v>134</v>
      </c>
    </row>
    <row r="36" spans="1:5" ht="90" x14ac:dyDescent="0.25">
      <c r="A36" s="208" t="s">
        <v>129</v>
      </c>
      <c r="B36" s="231" t="s">
        <v>618</v>
      </c>
      <c r="C36" s="436"/>
      <c r="D36" s="208" t="s">
        <v>136</v>
      </c>
      <c r="E36" s="208" t="s">
        <v>134</v>
      </c>
    </row>
    <row r="37" spans="1:5" ht="75" hidden="1" x14ac:dyDescent="0.25">
      <c r="A37" s="208" t="s">
        <v>125</v>
      </c>
      <c r="B37" s="207" t="s">
        <v>597</v>
      </c>
      <c r="C37" s="435"/>
      <c r="D37" s="208" t="s">
        <v>137</v>
      </c>
      <c r="E37" s="208" t="s">
        <v>134</v>
      </c>
    </row>
    <row r="38" spans="1:5" ht="57" hidden="1" x14ac:dyDescent="0.25">
      <c r="A38" s="208" t="s">
        <v>138</v>
      </c>
      <c r="B38" s="229" t="s">
        <v>102</v>
      </c>
      <c r="C38" s="435"/>
      <c r="D38" s="208" t="s">
        <v>139</v>
      </c>
      <c r="E38" s="208" t="s">
        <v>134</v>
      </c>
    </row>
    <row r="39" spans="1:5" ht="60" hidden="1" x14ac:dyDescent="0.25">
      <c r="A39" s="208" t="s">
        <v>140</v>
      </c>
      <c r="B39" s="207" t="s">
        <v>593</v>
      </c>
      <c r="C39" s="435"/>
      <c r="D39" s="208" t="s">
        <v>141</v>
      </c>
      <c r="E39" s="208" t="s">
        <v>134</v>
      </c>
    </row>
    <row r="40" spans="1:5" ht="114" hidden="1" x14ac:dyDescent="0.25">
      <c r="A40" s="208" t="s">
        <v>142</v>
      </c>
      <c r="B40" s="229" t="s">
        <v>94</v>
      </c>
      <c r="C40" s="435"/>
      <c r="D40" s="208" t="s">
        <v>143</v>
      </c>
      <c r="E40" s="208" t="s">
        <v>144</v>
      </c>
    </row>
    <row r="41" spans="1:5" ht="114" hidden="1" x14ac:dyDescent="0.25">
      <c r="A41" s="208" t="s">
        <v>142</v>
      </c>
      <c r="B41" s="229" t="s">
        <v>94</v>
      </c>
      <c r="C41" s="435"/>
      <c r="D41" s="208" t="s">
        <v>145</v>
      </c>
      <c r="E41" s="208" t="s">
        <v>144</v>
      </c>
    </row>
    <row r="42" spans="1:5" ht="114" hidden="1" x14ac:dyDescent="0.25">
      <c r="A42" s="208" t="s">
        <v>142</v>
      </c>
      <c r="B42" s="229" t="s">
        <v>94</v>
      </c>
      <c r="C42" s="435"/>
      <c r="D42" s="208" t="s">
        <v>146</v>
      </c>
      <c r="E42" s="208" t="s">
        <v>120</v>
      </c>
    </row>
    <row r="43" spans="1:5" ht="114" hidden="1" x14ac:dyDescent="0.25">
      <c r="A43" s="208" t="s">
        <v>142</v>
      </c>
      <c r="B43" s="229" t="s">
        <v>94</v>
      </c>
      <c r="C43" s="435"/>
      <c r="D43" s="208" t="s">
        <v>147</v>
      </c>
      <c r="E43" s="208" t="s">
        <v>120</v>
      </c>
    </row>
    <row r="44" spans="1:5" ht="114" hidden="1" x14ac:dyDescent="0.25">
      <c r="A44" s="208" t="s">
        <v>142</v>
      </c>
      <c r="B44" s="229" t="s">
        <v>94</v>
      </c>
      <c r="C44" s="435"/>
      <c r="D44" s="208" t="s">
        <v>148</v>
      </c>
      <c r="E44" s="208" t="s">
        <v>120</v>
      </c>
    </row>
    <row r="45" spans="1:5" ht="114" hidden="1" x14ac:dyDescent="0.25">
      <c r="A45" s="208" t="s">
        <v>142</v>
      </c>
      <c r="B45" s="229" t="s">
        <v>94</v>
      </c>
      <c r="C45" s="435"/>
      <c r="D45" s="208" t="s">
        <v>149</v>
      </c>
      <c r="E45" s="208" t="s">
        <v>120</v>
      </c>
    </row>
    <row r="46" spans="1:5" ht="90" x14ac:dyDescent="0.25">
      <c r="A46" s="208" t="s">
        <v>129</v>
      </c>
      <c r="B46" s="231" t="s">
        <v>618</v>
      </c>
      <c r="C46" s="436"/>
      <c r="D46" s="208" t="s">
        <v>150</v>
      </c>
      <c r="E46" s="208" t="s">
        <v>151</v>
      </c>
    </row>
    <row r="47" spans="1:5" ht="60" hidden="1" x14ac:dyDescent="0.25">
      <c r="A47" s="208" t="s">
        <v>140</v>
      </c>
      <c r="B47" s="207" t="s">
        <v>593</v>
      </c>
      <c r="C47" s="435"/>
      <c r="D47" s="208" t="s">
        <v>152</v>
      </c>
      <c r="E47" s="208" t="s">
        <v>151</v>
      </c>
    </row>
    <row r="48" spans="1:5" ht="60" hidden="1" x14ac:dyDescent="0.25">
      <c r="A48" s="208" t="s">
        <v>140</v>
      </c>
      <c r="B48" s="207" t="s">
        <v>593</v>
      </c>
      <c r="C48" s="435"/>
      <c r="D48" s="208" t="s">
        <v>153</v>
      </c>
      <c r="E48" s="208" t="s">
        <v>151</v>
      </c>
    </row>
    <row r="49" spans="1:10" ht="45" hidden="1" x14ac:dyDescent="0.25">
      <c r="A49" s="208" t="s">
        <v>154</v>
      </c>
      <c r="B49" s="207" t="s">
        <v>594</v>
      </c>
      <c r="C49" s="435"/>
      <c r="D49" s="208" t="s">
        <v>155</v>
      </c>
      <c r="E49" s="208" t="s">
        <v>156</v>
      </c>
    </row>
    <row r="50" spans="1:10" ht="114" hidden="1" x14ac:dyDescent="0.25">
      <c r="A50" s="208" t="s">
        <v>142</v>
      </c>
      <c r="B50" s="229" t="s">
        <v>94</v>
      </c>
      <c r="C50" s="435"/>
      <c r="D50" s="208" t="s">
        <v>157</v>
      </c>
      <c r="E50" s="208" t="s">
        <v>158</v>
      </c>
    </row>
    <row r="51" spans="1:10" ht="114" hidden="1" x14ac:dyDescent="0.25">
      <c r="A51" s="208" t="s">
        <v>142</v>
      </c>
      <c r="B51" s="229" t="s">
        <v>94</v>
      </c>
      <c r="C51" s="435"/>
      <c r="D51" s="208" t="s">
        <v>159</v>
      </c>
      <c r="E51" s="208" t="s">
        <v>158</v>
      </c>
    </row>
    <row r="52" spans="1:10" ht="90" hidden="1" x14ac:dyDescent="0.25">
      <c r="A52" s="208" t="s">
        <v>620</v>
      </c>
      <c r="B52" s="230" t="s">
        <v>590</v>
      </c>
      <c r="C52" s="435"/>
      <c r="D52" s="208" t="s">
        <v>160</v>
      </c>
      <c r="E52" s="208" t="s">
        <v>158</v>
      </c>
    </row>
    <row r="53" spans="1:10" ht="60" hidden="1" x14ac:dyDescent="0.25">
      <c r="A53" s="208" t="s">
        <v>140</v>
      </c>
      <c r="B53" s="207" t="s">
        <v>593</v>
      </c>
      <c r="C53" s="435"/>
      <c r="D53" s="208" t="s">
        <v>161</v>
      </c>
      <c r="E53" s="208" t="s">
        <v>162</v>
      </c>
    </row>
    <row r="54" spans="1:10" ht="90" hidden="1" x14ac:dyDescent="0.25">
      <c r="A54" s="208" t="s">
        <v>620</v>
      </c>
      <c r="B54" s="230" t="s">
        <v>590</v>
      </c>
      <c r="C54" s="435"/>
      <c r="D54" s="208" t="s">
        <v>163</v>
      </c>
      <c r="E54" s="208" t="s">
        <v>162</v>
      </c>
    </row>
    <row r="55" spans="1:10" ht="90" x14ac:dyDescent="0.25">
      <c r="A55" s="208" t="s">
        <v>164</v>
      </c>
      <c r="B55" s="231" t="s">
        <v>618</v>
      </c>
      <c r="C55" s="436"/>
      <c r="D55" s="208" t="s">
        <v>165</v>
      </c>
      <c r="E55" s="208" t="s">
        <v>127</v>
      </c>
    </row>
    <row r="56" spans="1:10" ht="114" hidden="1" x14ac:dyDescent="0.25">
      <c r="A56" s="208" t="s">
        <v>142</v>
      </c>
      <c r="B56" s="229" t="s">
        <v>94</v>
      </c>
      <c r="C56" s="436"/>
      <c r="D56" s="208" t="s">
        <v>166</v>
      </c>
      <c r="E56" s="208" t="s">
        <v>167</v>
      </c>
    </row>
    <row r="57" spans="1:10" ht="90" hidden="1" x14ac:dyDescent="0.25">
      <c r="A57" s="208" t="s">
        <v>620</v>
      </c>
      <c r="B57" s="230" t="s">
        <v>590</v>
      </c>
      <c r="C57" s="434" t="s">
        <v>420</v>
      </c>
      <c r="D57" s="208" t="s">
        <v>183</v>
      </c>
      <c r="E57" s="208" t="s">
        <v>184</v>
      </c>
    </row>
    <row r="58" spans="1:10" ht="45" hidden="1" x14ac:dyDescent="0.25">
      <c r="A58" s="208" t="s">
        <v>154</v>
      </c>
      <c r="B58" s="230" t="s">
        <v>594</v>
      </c>
      <c r="C58" s="435"/>
      <c r="D58" s="208" t="s">
        <v>185</v>
      </c>
      <c r="E58" s="208" t="s">
        <v>186</v>
      </c>
    </row>
    <row r="59" spans="1:10" ht="75" hidden="1" x14ac:dyDescent="0.25">
      <c r="A59" s="208" t="s">
        <v>598</v>
      </c>
      <c r="B59" s="230" t="s">
        <v>599</v>
      </c>
      <c r="C59" s="435"/>
      <c r="D59" s="208" t="s">
        <v>187</v>
      </c>
      <c r="E59" s="208" t="s">
        <v>120</v>
      </c>
      <c r="J59" s="242"/>
    </row>
    <row r="60" spans="1:10" ht="114" hidden="1" x14ac:dyDescent="0.25">
      <c r="A60" s="208" t="s">
        <v>142</v>
      </c>
      <c r="B60" s="229" t="s">
        <v>94</v>
      </c>
      <c r="C60" s="435"/>
      <c r="D60" s="208" t="s">
        <v>188</v>
      </c>
      <c r="E60" s="208" t="s">
        <v>120</v>
      </c>
      <c r="J60" s="199"/>
    </row>
    <row r="61" spans="1:10" ht="114" hidden="1" x14ac:dyDescent="0.25">
      <c r="A61" s="208" t="s">
        <v>142</v>
      </c>
      <c r="B61" s="229" t="s">
        <v>94</v>
      </c>
      <c r="C61" s="435"/>
      <c r="D61" s="208" t="s">
        <v>189</v>
      </c>
      <c r="E61" s="208" t="s">
        <v>120</v>
      </c>
      <c r="J61" s="198"/>
    </row>
    <row r="62" spans="1:10" ht="57" hidden="1" x14ac:dyDescent="0.25">
      <c r="A62" s="208" t="s">
        <v>138</v>
      </c>
      <c r="B62" s="229" t="s">
        <v>102</v>
      </c>
      <c r="C62" s="435"/>
      <c r="D62" s="208" t="s">
        <v>190</v>
      </c>
      <c r="E62" s="208" t="s">
        <v>156</v>
      </c>
      <c r="J62" s="198"/>
    </row>
    <row r="63" spans="1:10" ht="90" x14ac:dyDescent="0.25">
      <c r="A63" s="208" t="s">
        <v>129</v>
      </c>
      <c r="B63" s="231" t="s">
        <v>618</v>
      </c>
      <c r="C63" s="435"/>
      <c r="D63" s="208" t="s">
        <v>191</v>
      </c>
      <c r="E63" s="208" t="s">
        <v>127</v>
      </c>
      <c r="J63" s="198"/>
    </row>
    <row r="64" spans="1:10" ht="60" hidden="1" x14ac:dyDescent="0.25">
      <c r="A64" s="208" t="s">
        <v>140</v>
      </c>
      <c r="B64" s="207" t="s">
        <v>593</v>
      </c>
      <c r="C64" s="436"/>
      <c r="D64" s="208" t="s">
        <v>192</v>
      </c>
      <c r="E64" s="208" t="s">
        <v>167</v>
      </c>
      <c r="J64" s="198"/>
    </row>
    <row r="65" spans="1:10" ht="90" x14ac:dyDescent="0.25">
      <c r="A65" s="208" t="s">
        <v>129</v>
      </c>
      <c r="B65" s="231" t="s">
        <v>618</v>
      </c>
      <c r="C65" s="434" t="s">
        <v>408</v>
      </c>
      <c r="D65" s="208" t="s">
        <v>193</v>
      </c>
      <c r="E65" s="208" t="s">
        <v>194</v>
      </c>
      <c r="J65" s="199"/>
    </row>
    <row r="66" spans="1:10" ht="90" hidden="1" x14ac:dyDescent="0.25">
      <c r="A66" s="208" t="s">
        <v>620</v>
      </c>
      <c r="B66" s="230" t="s">
        <v>590</v>
      </c>
      <c r="C66" s="435"/>
      <c r="D66" s="208" t="s">
        <v>195</v>
      </c>
      <c r="E66" s="208" t="s">
        <v>196</v>
      </c>
      <c r="J66" s="198"/>
    </row>
    <row r="67" spans="1:10" ht="90" hidden="1" x14ac:dyDescent="0.25">
      <c r="A67" s="208" t="s">
        <v>620</v>
      </c>
      <c r="B67" s="230" t="s">
        <v>590</v>
      </c>
      <c r="C67" s="435"/>
      <c r="D67" s="208" t="s">
        <v>197</v>
      </c>
      <c r="E67" s="208" t="s">
        <v>122</v>
      </c>
      <c r="J67" s="198"/>
    </row>
    <row r="68" spans="1:10" ht="90" x14ac:dyDescent="0.25">
      <c r="A68" s="208" t="s">
        <v>129</v>
      </c>
      <c r="B68" s="231" t="s">
        <v>618</v>
      </c>
      <c r="C68" s="436"/>
      <c r="D68" s="208" t="s">
        <v>165</v>
      </c>
      <c r="E68" s="208" t="s">
        <v>198</v>
      </c>
      <c r="J68" s="198"/>
    </row>
    <row r="69" spans="1:10" ht="60" hidden="1" x14ac:dyDescent="0.25">
      <c r="A69" s="208" t="s">
        <v>140</v>
      </c>
      <c r="B69" s="230" t="s">
        <v>593</v>
      </c>
      <c r="C69" s="434" t="s">
        <v>584</v>
      </c>
      <c r="D69" s="208" t="s">
        <v>699</v>
      </c>
      <c r="E69" s="208" t="s">
        <v>134</v>
      </c>
      <c r="J69" s="200"/>
    </row>
    <row r="70" spans="1:10" ht="60" hidden="1" x14ac:dyDescent="0.25">
      <c r="A70" s="208" t="s">
        <v>140</v>
      </c>
      <c r="B70" s="230" t="s">
        <v>593</v>
      </c>
      <c r="C70" s="435"/>
      <c r="D70" s="208" t="s">
        <v>199</v>
      </c>
      <c r="E70" s="208" t="s">
        <v>134</v>
      </c>
      <c r="J70" s="200"/>
    </row>
    <row r="71" spans="1:10" ht="60" hidden="1" x14ac:dyDescent="0.25">
      <c r="A71" s="208" t="s">
        <v>140</v>
      </c>
      <c r="B71" s="230" t="s">
        <v>593</v>
      </c>
      <c r="C71" s="435"/>
      <c r="D71" s="208" t="s">
        <v>200</v>
      </c>
      <c r="E71" s="208" t="s">
        <v>134</v>
      </c>
      <c r="J71" s="200"/>
    </row>
    <row r="72" spans="1:10" ht="60" hidden="1" x14ac:dyDescent="0.25">
      <c r="A72" s="208" t="s">
        <v>138</v>
      </c>
      <c r="B72" s="230" t="s">
        <v>102</v>
      </c>
      <c r="C72" s="435"/>
      <c r="D72" s="208" t="s">
        <v>201</v>
      </c>
      <c r="E72" s="208" t="s">
        <v>134</v>
      </c>
      <c r="J72" s="200"/>
    </row>
    <row r="73" spans="1:10" ht="57" hidden="1" x14ac:dyDescent="0.25">
      <c r="A73" s="208" t="s">
        <v>138</v>
      </c>
      <c r="B73" s="229" t="s">
        <v>102</v>
      </c>
      <c r="C73" s="435"/>
      <c r="D73" s="208" t="s">
        <v>202</v>
      </c>
      <c r="E73" s="208" t="s">
        <v>134</v>
      </c>
      <c r="J73" s="200"/>
    </row>
    <row r="74" spans="1:10" ht="90" hidden="1" x14ac:dyDescent="0.25">
      <c r="A74" s="208" t="s">
        <v>620</v>
      </c>
      <c r="B74" s="230" t="s">
        <v>590</v>
      </c>
      <c r="C74" s="435"/>
      <c r="D74" s="208" t="s">
        <v>203</v>
      </c>
      <c r="E74" s="208" t="s">
        <v>134</v>
      </c>
      <c r="J74" s="200"/>
    </row>
    <row r="75" spans="1:10" ht="90" hidden="1" x14ac:dyDescent="0.25">
      <c r="A75" s="208" t="s">
        <v>620</v>
      </c>
      <c r="B75" s="230" t="s">
        <v>590</v>
      </c>
      <c r="C75" s="435"/>
      <c r="D75" s="208" t="s">
        <v>204</v>
      </c>
      <c r="E75" s="208" t="s">
        <v>134</v>
      </c>
      <c r="J75" s="200"/>
    </row>
    <row r="76" spans="1:10" ht="90" hidden="1" x14ac:dyDescent="0.25">
      <c r="A76" s="208" t="s">
        <v>620</v>
      </c>
      <c r="B76" s="230" t="s">
        <v>590</v>
      </c>
      <c r="C76" s="435"/>
      <c r="D76" s="208" t="s">
        <v>205</v>
      </c>
      <c r="E76" s="208" t="s">
        <v>112</v>
      </c>
      <c r="J76" s="200"/>
    </row>
    <row r="77" spans="1:10" ht="90" hidden="1" x14ac:dyDescent="0.25">
      <c r="A77" s="208" t="s">
        <v>620</v>
      </c>
      <c r="B77" s="230" t="s">
        <v>590</v>
      </c>
      <c r="C77" s="435"/>
      <c r="D77" s="208" t="s">
        <v>206</v>
      </c>
      <c r="E77" s="208" t="s">
        <v>112</v>
      </c>
      <c r="J77" s="200"/>
    </row>
    <row r="78" spans="1:10" ht="90" hidden="1" x14ac:dyDescent="0.25">
      <c r="A78" s="208" t="s">
        <v>620</v>
      </c>
      <c r="B78" s="230" t="s">
        <v>590</v>
      </c>
      <c r="C78" s="435"/>
      <c r="D78" s="208" t="s">
        <v>207</v>
      </c>
      <c r="E78" s="208" t="s">
        <v>112</v>
      </c>
      <c r="J78" s="200"/>
    </row>
    <row r="79" spans="1:10" ht="114" hidden="1" x14ac:dyDescent="0.25">
      <c r="A79" s="208" t="s">
        <v>142</v>
      </c>
      <c r="B79" s="229" t="s">
        <v>94</v>
      </c>
      <c r="C79" s="435"/>
      <c r="D79" s="208" t="s">
        <v>208</v>
      </c>
      <c r="E79" s="208" t="s">
        <v>144</v>
      </c>
      <c r="J79" s="200"/>
    </row>
    <row r="80" spans="1:10" ht="114" hidden="1" x14ac:dyDescent="0.25">
      <c r="A80" s="208" t="s">
        <v>142</v>
      </c>
      <c r="B80" s="229" t="s">
        <v>94</v>
      </c>
      <c r="C80" s="435"/>
      <c r="D80" s="208" t="s">
        <v>209</v>
      </c>
      <c r="E80" s="208" t="s">
        <v>144</v>
      </c>
      <c r="J80" s="200"/>
    </row>
    <row r="81" spans="1:10" ht="90" x14ac:dyDescent="0.25">
      <c r="A81" s="208" t="s">
        <v>129</v>
      </c>
      <c r="B81" s="231" t="s">
        <v>618</v>
      </c>
      <c r="C81" s="438"/>
      <c r="D81" s="208" t="s">
        <v>210</v>
      </c>
      <c r="E81" s="208" t="s">
        <v>211</v>
      </c>
      <c r="J81" s="200"/>
    </row>
    <row r="82" spans="1:10" ht="57" hidden="1" x14ac:dyDescent="0.25">
      <c r="A82" s="208" t="s">
        <v>138</v>
      </c>
      <c r="B82" s="229" t="s">
        <v>102</v>
      </c>
      <c r="C82" s="435"/>
      <c r="D82" s="208" t="s">
        <v>212</v>
      </c>
      <c r="E82" s="208" t="s">
        <v>213</v>
      </c>
      <c r="J82" s="200"/>
    </row>
    <row r="83" spans="1:10" ht="90" hidden="1" x14ac:dyDescent="0.25">
      <c r="A83" s="208" t="s">
        <v>620</v>
      </c>
      <c r="B83" s="230" t="s">
        <v>590</v>
      </c>
      <c r="C83" s="435"/>
      <c r="D83" s="208" t="s">
        <v>214</v>
      </c>
      <c r="E83" s="208" t="s">
        <v>215</v>
      </c>
    </row>
    <row r="84" spans="1:10" ht="90" x14ac:dyDescent="0.25">
      <c r="A84" s="208" t="s">
        <v>129</v>
      </c>
      <c r="B84" s="231" t="s">
        <v>618</v>
      </c>
      <c r="C84" s="438"/>
      <c r="D84" s="208" t="s">
        <v>216</v>
      </c>
      <c r="E84" s="208" t="s">
        <v>120</v>
      </c>
    </row>
    <row r="85" spans="1:10" ht="90" hidden="1" x14ac:dyDescent="0.25">
      <c r="A85" s="208" t="s">
        <v>620</v>
      </c>
      <c r="B85" s="230" t="s">
        <v>590</v>
      </c>
      <c r="C85" s="435"/>
      <c r="D85" s="208" t="s">
        <v>217</v>
      </c>
      <c r="E85" s="208" t="s">
        <v>120</v>
      </c>
    </row>
    <row r="86" spans="1:10" ht="57" hidden="1" x14ac:dyDescent="0.25">
      <c r="A86" s="208" t="s">
        <v>138</v>
      </c>
      <c r="B86" s="229" t="s">
        <v>102</v>
      </c>
      <c r="C86" s="435"/>
      <c r="D86" s="208" t="s">
        <v>218</v>
      </c>
      <c r="E86" s="208" t="s">
        <v>120</v>
      </c>
    </row>
    <row r="87" spans="1:10" ht="90" x14ac:dyDescent="0.25">
      <c r="A87" s="208" t="s">
        <v>129</v>
      </c>
      <c r="B87" s="231" t="s">
        <v>618</v>
      </c>
      <c r="C87" s="438"/>
      <c r="D87" s="208" t="s">
        <v>219</v>
      </c>
      <c r="E87" s="208" t="s">
        <v>120</v>
      </c>
    </row>
    <row r="88" spans="1:10" ht="60" hidden="1" x14ac:dyDescent="0.25">
      <c r="A88" s="208" t="s">
        <v>140</v>
      </c>
      <c r="B88" s="230" t="s">
        <v>593</v>
      </c>
      <c r="C88" s="435"/>
      <c r="D88" s="208" t="s">
        <v>220</v>
      </c>
      <c r="E88" s="208" t="s">
        <v>120</v>
      </c>
    </row>
    <row r="89" spans="1:10" ht="30" hidden="1" x14ac:dyDescent="0.25">
      <c r="A89" s="208" t="s">
        <v>621</v>
      </c>
      <c r="B89" s="230" t="s">
        <v>595</v>
      </c>
      <c r="C89" s="438"/>
      <c r="D89" s="208" t="s">
        <v>221</v>
      </c>
      <c r="E89" s="208" t="s">
        <v>198</v>
      </c>
    </row>
    <row r="90" spans="1:10" ht="90" x14ac:dyDescent="0.25">
      <c r="A90" s="208" t="s">
        <v>129</v>
      </c>
      <c r="B90" s="231" t="s">
        <v>618</v>
      </c>
      <c r="C90" s="438"/>
      <c r="D90" s="208" t="s">
        <v>222</v>
      </c>
      <c r="E90" s="208" t="s">
        <v>198</v>
      </c>
    </row>
    <row r="91" spans="1:10" ht="90" x14ac:dyDescent="0.25">
      <c r="A91" s="208" t="s">
        <v>129</v>
      </c>
      <c r="B91" s="231" t="s">
        <v>618</v>
      </c>
      <c r="C91" s="438"/>
      <c r="D91" s="208" t="s">
        <v>223</v>
      </c>
      <c r="E91" s="208" t="s">
        <v>198</v>
      </c>
    </row>
    <row r="92" spans="1:10" ht="90" x14ac:dyDescent="0.25">
      <c r="A92" s="208" t="s">
        <v>129</v>
      </c>
      <c r="B92" s="231" t="s">
        <v>618</v>
      </c>
      <c r="C92" s="438"/>
      <c r="D92" s="208" t="s">
        <v>224</v>
      </c>
      <c r="E92" s="208" t="s">
        <v>127</v>
      </c>
    </row>
    <row r="93" spans="1:10" ht="60" hidden="1" x14ac:dyDescent="0.25">
      <c r="A93" s="208" t="s">
        <v>140</v>
      </c>
      <c r="B93" s="230" t="s">
        <v>593</v>
      </c>
      <c r="C93" s="435"/>
      <c r="D93" s="208" t="s">
        <v>225</v>
      </c>
      <c r="E93" s="208" t="s">
        <v>127</v>
      </c>
    </row>
    <row r="94" spans="1:10" ht="90" x14ac:dyDescent="0.25">
      <c r="A94" s="208" t="s">
        <v>129</v>
      </c>
      <c r="B94" s="231" t="s">
        <v>618</v>
      </c>
      <c r="C94" s="438"/>
      <c r="D94" s="208" t="s">
        <v>226</v>
      </c>
      <c r="E94" s="208" t="s">
        <v>127</v>
      </c>
    </row>
    <row r="95" spans="1:10" ht="60" hidden="1" x14ac:dyDescent="0.25">
      <c r="A95" s="208" t="s">
        <v>140</v>
      </c>
      <c r="B95" s="230" t="s">
        <v>593</v>
      </c>
      <c r="C95" s="435"/>
      <c r="D95" s="208" t="s">
        <v>227</v>
      </c>
      <c r="E95" s="208" t="s">
        <v>167</v>
      </c>
    </row>
    <row r="96" spans="1:10" ht="60" hidden="1" x14ac:dyDescent="0.25">
      <c r="A96" s="208" t="s">
        <v>140</v>
      </c>
      <c r="B96" s="230" t="s">
        <v>593</v>
      </c>
      <c r="C96" s="435"/>
      <c r="D96" s="208" t="s">
        <v>228</v>
      </c>
      <c r="E96" s="208" t="s">
        <v>167</v>
      </c>
    </row>
    <row r="97" spans="1:5" ht="45" hidden="1" x14ac:dyDescent="0.25">
      <c r="A97" s="208" t="s">
        <v>154</v>
      </c>
      <c r="B97" s="230" t="s">
        <v>594</v>
      </c>
      <c r="C97" s="436"/>
      <c r="D97" s="208" t="s">
        <v>229</v>
      </c>
      <c r="E97" s="208" t="s">
        <v>230</v>
      </c>
    </row>
    <row r="119" spans="4:5" x14ac:dyDescent="0.25">
      <c r="D119" s="439" t="s">
        <v>231</v>
      </c>
      <c r="E119" s="440"/>
    </row>
    <row r="120" spans="4:5" x14ac:dyDescent="0.25">
      <c r="D120" s="243" t="s">
        <v>232</v>
      </c>
      <c r="E120" s="243" t="s">
        <v>109</v>
      </c>
    </row>
    <row r="121" spans="4:5" x14ac:dyDescent="0.25">
      <c r="D121" s="441" t="s">
        <v>233</v>
      </c>
      <c r="E121" s="233" t="s">
        <v>234</v>
      </c>
    </row>
    <row r="122" spans="4:5" x14ac:dyDescent="0.25">
      <c r="D122" s="442"/>
      <c r="E122" s="233" t="s">
        <v>235</v>
      </c>
    </row>
    <row r="123" spans="4:5" x14ac:dyDescent="0.25">
      <c r="D123" s="442"/>
      <c r="E123" s="233" t="s">
        <v>236</v>
      </c>
    </row>
    <row r="124" spans="4:5" x14ac:dyDescent="0.25">
      <c r="D124" s="442"/>
      <c r="E124" s="233" t="s">
        <v>237</v>
      </c>
    </row>
    <row r="125" spans="4:5" x14ac:dyDescent="0.25">
      <c r="D125" s="442"/>
      <c r="E125" s="233" t="s">
        <v>238</v>
      </c>
    </row>
    <row r="126" spans="4:5" x14ac:dyDescent="0.25">
      <c r="D126" s="443"/>
      <c r="E126" s="233" t="s">
        <v>116</v>
      </c>
    </row>
    <row r="127" spans="4:5" x14ac:dyDescent="0.25">
      <c r="D127" s="441" t="s">
        <v>239</v>
      </c>
      <c r="E127" s="233" t="s">
        <v>240</v>
      </c>
    </row>
    <row r="128" spans="4:5" x14ac:dyDescent="0.25">
      <c r="D128" s="442"/>
      <c r="E128" s="233" t="s">
        <v>241</v>
      </c>
    </row>
    <row r="129" spans="4:5" x14ac:dyDescent="0.25">
      <c r="D129" s="442"/>
      <c r="E129" s="233" t="s">
        <v>242</v>
      </c>
    </row>
    <row r="130" spans="4:5" x14ac:dyDescent="0.25">
      <c r="D130" s="442"/>
      <c r="E130" s="233" t="s">
        <v>243</v>
      </c>
    </row>
    <row r="131" spans="4:5" x14ac:dyDescent="0.25">
      <c r="D131" s="443"/>
      <c r="E131" s="233" t="s">
        <v>196</v>
      </c>
    </row>
    <row r="132" spans="4:5" x14ac:dyDescent="0.25">
      <c r="D132" s="441" t="s">
        <v>244</v>
      </c>
      <c r="E132" s="233" t="s">
        <v>245</v>
      </c>
    </row>
    <row r="133" spans="4:5" x14ac:dyDescent="0.25">
      <c r="D133" s="442"/>
      <c r="E133" s="233" t="s">
        <v>246</v>
      </c>
    </row>
    <row r="134" spans="4:5" x14ac:dyDescent="0.25">
      <c r="D134" s="443"/>
      <c r="E134" s="233" t="s">
        <v>247</v>
      </c>
    </row>
    <row r="135" spans="4:5" x14ac:dyDescent="0.25">
      <c r="D135" s="441" t="s">
        <v>248</v>
      </c>
      <c r="E135" s="233" t="s">
        <v>118</v>
      </c>
    </row>
    <row r="136" spans="4:5" x14ac:dyDescent="0.25">
      <c r="D136" s="442"/>
      <c r="E136" s="233" t="s">
        <v>249</v>
      </c>
    </row>
    <row r="137" spans="4:5" x14ac:dyDescent="0.25">
      <c r="D137" s="443"/>
      <c r="E137" s="233" t="s">
        <v>250</v>
      </c>
    </row>
    <row r="138" spans="4:5" x14ac:dyDescent="0.25">
      <c r="D138" s="441" t="s">
        <v>251</v>
      </c>
      <c r="E138" s="233" t="s">
        <v>252</v>
      </c>
    </row>
    <row r="139" spans="4:5" x14ac:dyDescent="0.25">
      <c r="D139" s="442"/>
      <c r="E139" s="233" t="s">
        <v>178</v>
      </c>
    </row>
    <row r="140" spans="4:5" x14ac:dyDescent="0.25">
      <c r="D140" s="442"/>
      <c r="E140" s="233" t="s">
        <v>171</v>
      </c>
    </row>
    <row r="141" spans="4:5" x14ac:dyDescent="0.25">
      <c r="D141" s="442"/>
      <c r="E141" s="233" t="s">
        <v>127</v>
      </c>
    </row>
    <row r="142" spans="4:5" x14ac:dyDescent="0.25">
      <c r="D142" s="442"/>
      <c r="E142" s="233" t="s">
        <v>198</v>
      </c>
    </row>
    <row r="143" spans="4:5" x14ac:dyDescent="0.25">
      <c r="D143" s="442"/>
      <c r="E143" s="233" t="s">
        <v>253</v>
      </c>
    </row>
    <row r="144" spans="4:5" x14ac:dyDescent="0.25">
      <c r="D144" s="442"/>
      <c r="E144" s="233" t="s">
        <v>254</v>
      </c>
    </row>
    <row r="145" spans="4:5" x14ac:dyDescent="0.25">
      <c r="D145" s="442"/>
      <c r="E145" s="233" t="s">
        <v>211</v>
      </c>
    </row>
    <row r="146" spans="4:5" x14ac:dyDescent="0.25">
      <c r="D146" s="442"/>
      <c r="E146" s="233" t="s">
        <v>255</v>
      </c>
    </row>
    <row r="147" spans="4:5" x14ac:dyDescent="0.25">
      <c r="D147" s="442"/>
      <c r="E147" s="233" t="s">
        <v>162</v>
      </c>
    </row>
    <row r="148" spans="4:5" x14ac:dyDescent="0.25">
      <c r="D148" s="443"/>
      <c r="E148" s="233" t="s">
        <v>256</v>
      </c>
    </row>
    <row r="149" spans="4:5" x14ac:dyDescent="0.25">
      <c r="D149" s="441" t="s">
        <v>257</v>
      </c>
      <c r="E149" s="233" t="s">
        <v>215</v>
      </c>
    </row>
    <row r="150" spans="4:5" x14ac:dyDescent="0.25">
      <c r="D150" s="442"/>
      <c r="E150" s="233" t="s">
        <v>258</v>
      </c>
    </row>
    <row r="151" spans="4:5" x14ac:dyDescent="0.25">
      <c r="D151" s="442"/>
      <c r="E151" s="233" t="s">
        <v>181</v>
      </c>
    </row>
    <row r="152" spans="4:5" x14ac:dyDescent="0.25">
      <c r="D152" s="442"/>
      <c r="E152" s="233" t="s">
        <v>158</v>
      </c>
    </row>
    <row r="153" spans="4:5" x14ac:dyDescent="0.25">
      <c r="D153" s="443"/>
      <c r="E153" s="233" t="s">
        <v>112</v>
      </c>
    </row>
    <row r="154" spans="4:5" x14ac:dyDescent="0.25">
      <c r="D154" s="441" t="s">
        <v>259</v>
      </c>
      <c r="E154" s="233" t="s">
        <v>167</v>
      </c>
    </row>
    <row r="155" spans="4:5" x14ac:dyDescent="0.25">
      <c r="D155" s="442"/>
      <c r="E155" s="233" t="s">
        <v>260</v>
      </c>
    </row>
    <row r="156" spans="4:5" x14ac:dyDescent="0.25">
      <c r="D156" s="442"/>
      <c r="E156" s="233" t="s">
        <v>261</v>
      </c>
    </row>
    <row r="157" spans="4:5" x14ac:dyDescent="0.25">
      <c r="D157" s="442"/>
      <c r="E157" s="233" t="s">
        <v>262</v>
      </c>
    </row>
    <row r="158" spans="4:5" x14ac:dyDescent="0.25">
      <c r="D158" s="443"/>
      <c r="E158" s="233" t="s">
        <v>263</v>
      </c>
    </row>
    <row r="159" spans="4:5" x14ac:dyDescent="0.25">
      <c r="D159" s="444" t="s">
        <v>264</v>
      </c>
      <c r="E159" s="233" t="s">
        <v>120</v>
      </c>
    </row>
    <row r="160" spans="4:5" x14ac:dyDescent="0.25">
      <c r="D160" s="445"/>
      <c r="E160" s="233" t="s">
        <v>265</v>
      </c>
    </row>
    <row r="161" spans="4:6" x14ac:dyDescent="0.25">
      <c r="D161" s="445"/>
      <c r="E161" s="233" t="s">
        <v>151</v>
      </c>
    </row>
    <row r="162" spans="4:6" x14ac:dyDescent="0.25">
      <c r="D162" s="445"/>
      <c r="E162" s="233" t="s">
        <v>266</v>
      </c>
    </row>
    <row r="163" spans="4:6" x14ac:dyDescent="0.25">
      <c r="D163" s="446"/>
      <c r="E163" s="233" t="s">
        <v>267</v>
      </c>
    </row>
    <row r="165" spans="4:6" x14ac:dyDescent="0.25">
      <c r="D165" s="439" t="s">
        <v>268</v>
      </c>
      <c r="E165" s="447"/>
      <c r="F165" s="440"/>
    </row>
    <row r="166" spans="4:6" x14ac:dyDescent="0.25">
      <c r="D166" s="244" t="s">
        <v>269</v>
      </c>
      <c r="E166" s="244" t="s">
        <v>270</v>
      </c>
      <c r="F166" s="244" t="s">
        <v>271</v>
      </c>
    </row>
    <row r="167" spans="4:6" ht="15" customHeight="1" x14ac:dyDescent="0.25">
      <c r="D167" s="441" t="s">
        <v>272</v>
      </c>
      <c r="E167" s="233" t="s">
        <v>273</v>
      </c>
      <c r="F167" s="448" t="s">
        <v>274</v>
      </c>
    </row>
    <row r="168" spans="4:6" x14ac:dyDescent="0.25">
      <c r="D168" s="442"/>
      <c r="E168" s="233" t="s">
        <v>275</v>
      </c>
      <c r="F168" s="449"/>
    </row>
    <row r="169" spans="4:6" x14ac:dyDescent="0.25">
      <c r="D169" s="442"/>
      <c r="E169" s="233" t="s">
        <v>276</v>
      </c>
      <c r="F169" s="449"/>
    </row>
    <row r="170" spans="4:6" x14ac:dyDescent="0.25">
      <c r="D170" s="442"/>
      <c r="E170" s="233" t="s">
        <v>277</v>
      </c>
      <c r="F170" s="449"/>
    </row>
    <row r="171" spans="4:6" x14ac:dyDescent="0.25">
      <c r="D171" s="443"/>
      <c r="E171" s="233" t="s">
        <v>278</v>
      </c>
      <c r="F171" s="450"/>
    </row>
    <row r="172" spans="4:6" ht="15" customHeight="1" x14ac:dyDescent="0.25">
      <c r="D172" s="441" t="s">
        <v>279</v>
      </c>
      <c r="E172" s="233" t="s">
        <v>280</v>
      </c>
      <c r="F172" s="448" t="s">
        <v>281</v>
      </c>
    </row>
    <row r="173" spans="4:6" x14ac:dyDescent="0.25">
      <c r="D173" s="442"/>
      <c r="E173" s="233" t="s">
        <v>282</v>
      </c>
      <c r="F173" s="449"/>
    </row>
    <row r="174" spans="4:6" x14ac:dyDescent="0.25">
      <c r="D174" s="442"/>
      <c r="E174" s="233" t="s">
        <v>283</v>
      </c>
      <c r="F174" s="449"/>
    </row>
    <row r="175" spans="4:6" x14ac:dyDescent="0.25">
      <c r="D175" s="443"/>
      <c r="E175" s="233" t="s">
        <v>284</v>
      </c>
      <c r="F175" s="450"/>
    </row>
    <row r="176" spans="4:6" ht="15" customHeight="1" x14ac:dyDescent="0.25">
      <c r="D176" s="441" t="s">
        <v>285</v>
      </c>
      <c r="E176" s="233" t="s">
        <v>286</v>
      </c>
      <c r="F176" s="451" t="s">
        <v>287</v>
      </c>
    </row>
    <row r="177" spans="4:6" x14ac:dyDescent="0.25">
      <c r="D177" s="442"/>
      <c r="E177" s="233" t="s">
        <v>288</v>
      </c>
      <c r="F177" s="452"/>
    </row>
    <row r="178" spans="4:6" x14ac:dyDescent="0.25">
      <c r="D178" s="442"/>
      <c r="E178" s="233" t="s">
        <v>289</v>
      </c>
      <c r="F178" s="452"/>
    </row>
    <row r="179" spans="4:6" x14ac:dyDescent="0.25">
      <c r="D179" s="442"/>
      <c r="E179" s="233" t="s">
        <v>290</v>
      </c>
      <c r="F179" s="452"/>
    </row>
    <row r="180" spans="4:6" x14ac:dyDescent="0.25">
      <c r="D180" s="442"/>
      <c r="E180" s="233" t="s">
        <v>291</v>
      </c>
      <c r="F180" s="452"/>
    </row>
    <row r="181" spans="4:6" x14ac:dyDescent="0.25">
      <c r="D181" s="442"/>
      <c r="E181" s="233" t="s">
        <v>292</v>
      </c>
      <c r="F181" s="453"/>
    </row>
    <row r="182" spans="4:6" ht="15" customHeight="1" x14ac:dyDescent="0.25">
      <c r="D182" s="442"/>
      <c r="E182" s="245" t="s">
        <v>293</v>
      </c>
      <c r="F182" s="451" t="s">
        <v>294</v>
      </c>
    </row>
    <row r="183" spans="4:6" x14ac:dyDescent="0.25">
      <c r="D183" s="443"/>
      <c r="E183" s="245" t="s">
        <v>295</v>
      </c>
      <c r="F183" s="453"/>
    </row>
    <row r="184" spans="4:6" ht="15" customHeight="1" x14ac:dyDescent="0.25">
      <c r="D184" s="454" t="s">
        <v>296</v>
      </c>
      <c r="E184" s="245" t="s">
        <v>297</v>
      </c>
      <c r="F184" s="451" t="s">
        <v>298</v>
      </c>
    </row>
    <row r="185" spans="4:6" x14ac:dyDescent="0.25">
      <c r="D185" s="455"/>
      <c r="E185" s="245" t="s">
        <v>275</v>
      </c>
      <c r="F185" s="452"/>
    </row>
    <row r="186" spans="4:6" x14ac:dyDescent="0.25">
      <c r="D186" s="455"/>
      <c r="E186" s="245" t="s">
        <v>299</v>
      </c>
      <c r="F186" s="452"/>
    </row>
    <row r="187" spans="4:6" x14ac:dyDescent="0.25">
      <c r="D187" s="455"/>
      <c r="E187" s="245" t="s">
        <v>283</v>
      </c>
      <c r="F187" s="452"/>
    </row>
    <row r="188" spans="4:6" x14ac:dyDescent="0.25">
      <c r="D188" s="455"/>
      <c r="E188" s="245" t="s">
        <v>290</v>
      </c>
      <c r="F188" s="452"/>
    </row>
    <row r="189" spans="4:6" ht="30" x14ac:dyDescent="0.25">
      <c r="D189" s="456"/>
      <c r="E189" s="246" t="s">
        <v>300</v>
      </c>
      <c r="F189" s="453"/>
    </row>
    <row r="214" spans="3:3" x14ac:dyDescent="0.25">
      <c r="C214"/>
    </row>
    <row r="215" spans="3:3" x14ac:dyDescent="0.25">
      <c r="C215"/>
    </row>
    <row r="216" spans="3:3" x14ac:dyDescent="0.25">
      <c r="C216"/>
    </row>
    <row r="217" spans="3:3" x14ac:dyDescent="0.25">
      <c r="C217"/>
    </row>
    <row r="218" spans="3:3" x14ac:dyDescent="0.25">
      <c r="C218"/>
    </row>
    <row r="219" spans="3:3" x14ac:dyDescent="0.25">
      <c r="C219"/>
    </row>
    <row r="220" spans="3:3" x14ac:dyDescent="0.25">
      <c r="C220"/>
    </row>
    <row r="221" spans="3:3" x14ac:dyDescent="0.25">
      <c r="C221"/>
    </row>
    <row r="222" spans="3:3" x14ac:dyDescent="0.25">
      <c r="C222"/>
    </row>
    <row r="223" spans="3:3" x14ac:dyDescent="0.25">
      <c r="C223"/>
    </row>
    <row r="224" spans="3:3" x14ac:dyDescent="0.25">
      <c r="C224"/>
    </row>
    <row r="225" spans="3:3" x14ac:dyDescent="0.25">
      <c r="C225"/>
    </row>
    <row r="226" spans="3:3" x14ac:dyDescent="0.25">
      <c r="C226"/>
    </row>
    <row r="227" spans="3:3" x14ac:dyDescent="0.25">
      <c r="C227"/>
    </row>
    <row r="228" spans="3:3" x14ac:dyDescent="0.25">
      <c r="C228"/>
    </row>
    <row r="229" spans="3:3" x14ac:dyDescent="0.25">
      <c r="C229"/>
    </row>
    <row r="230" spans="3:3" x14ac:dyDescent="0.25">
      <c r="C230"/>
    </row>
    <row r="231" spans="3:3" x14ac:dyDescent="0.25">
      <c r="C231"/>
    </row>
    <row r="232" spans="3:3" x14ac:dyDescent="0.25">
      <c r="C232"/>
    </row>
  </sheetData>
  <autoFilter ref="A4:E97" xr:uid="{821228EC-E51B-5147-811F-62488B1BCF61}">
    <filterColumn colId="0">
      <filters>
        <filter val="Fuga o acceso de información por personal no autorizado"/>
      </filters>
    </filterColumn>
  </autoFilter>
  <mergeCells count="26">
    <mergeCell ref="D176:D183"/>
    <mergeCell ref="F176:F181"/>
    <mergeCell ref="F182:F183"/>
    <mergeCell ref="D184:D189"/>
    <mergeCell ref="F184:F189"/>
    <mergeCell ref="D159:D163"/>
    <mergeCell ref="D165:F165"/>
    <mergeCell ref="D167:D171"/>
    <mergeCell ref="F167:F171"/>
    <mergeCell ref="D172:D175"/>
    <mergeCell ref="F172:F175"/>
    <mergeCell ref="D132:D134"/>
    <mergeCell ref="D135:D137"/>
    <mergeCell ref="D138:D148"/>
    <mergeCell ref="D149:D153"/>
    <mergeCell ref="D154:D158"/>
    <mergeCell ref="C65:C68"/>
    <mergeCell ref="C69:C97"/>
    <mergeCell ref="D119:E119"/>
    <mergeCell ref="D121:D126"/>
    <mergeCell ref="D127:D131"/>
    <mergeCell ref="A3:E3"/>
    <mergeCell ref="C5:C13"/>
    <mergeCell ref="C14:C33"/>
    <mergeCell ref="C34:C56"/>
    <mergeCell ref="C57:C6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B39"/>
  <sheetViews>
    <sheetView showGridLines="0" zoomScale="120" zoomScaleNormal="120" workbookViewId="0">
      <selection activeCell="F7" sqref="F7"/>
    </sheetView>
  </sheetViews>
  <sheetFormatPr baseColWidth="10" defaultColWidth="11.42578125" defaultRowHeight="15" x14ac:dyDescent="0.25"/>
  <cols>
    <col min="1" max="1" width="70" style="8" customWidth="1"/>
    <col min="2" max="2" width="10.140625" style="51" bestFit="1" customWidth="1"/>
    <col min="3" max="16384" width="11.42578125" style="8"/>
  </cols>
  <sheetData>
    <row r="1" spans="1:2" ht="15" customHeight="1" thickBot="1" x14ac:dyDescent="0.3">
      <c r="A1" s="374" t="s">
        <v>301</v>
      </c>
      <c r="B1" s="376"/>
    </row>
    <row r="2" spans="1:2" ht="61.5" customHeight="1" thickBot="1" x14ac:dyDescent="0.3">
      <c r="A2" s="159"/>
      <c r="B2" s="160"/>
    </row>
    <row r="3" spans="1:2" ht="15" customHeight="1" x14ac:dyDescent="0.25">
      <c r="A3" s="462" t="s">
        <v>302</v>
      </c>
      <c r="B3" s="463"/>
    </row>
    <row r="4" spans="1:2" ht="31.5" customHeight="1" x14ac:dyDescent="0.25">
      <c r="A4" s="464" t="s">
        <v>303</v>
      </c>
      <c r="B4" s="465"/>
    </row>
    <row r="5" spans="1:2" ht="21.95" customHeight="1" x14ac:dyDescent="0.25">
      <c r="A5" s="466"/>
      <c r="B5" s="467"/>
    </row>
    <row r="6" spans="1:2" ht="15" customHeight="1" x14ac:dyDescent="0.25">
      <c r="A6" s="460" t="s">
        <v>304</v>
      </c>
      <c r="B6" s="161" t="s">
        <v>305</v>
      </c>
    </row>
    <row r="7" spans="1:2" ht="15.95" customHeight="1" x14ac:dyDescent="0.25">
      <c r="A7" s="461"/>
      <c r="B7" s="161" t="s">
        <v>306</v>
      </c>
    </row>
    <row r="8" spans="1:2" ht="17.25" customHeight="1" x14ac:dyDescent="0.25">
      <c r="A8" s="55" t="s">
        <v>307</v>
      </c>
      <c r="B8" s="162" t="s">
        <v>308</v>
      </c>
    </row>
    <row r="9" spans="1:2" ht="17.25" customHeight="1" x14ac:dyDescent="0.25">
      <c r="A9" s="55" t="s">
        <v>309</v>
      </c>
      <c r="B9" s="162" t="s">
        <v>308</v>
      </c>
    </row>
    <row r="10" spans="1:2" ht="17.25" customHeight="1" x14ac:dyDescent="0.25">
      <c r="A10" s="55" t="s">
        <v>310</v>
      </c>
      <c r="B10" s="162" t="s">
        <v>308</v>
      </c>
    </row>
    <row r="11" spans="1:2" ht="30" x14ac:dyDescent="0.25">
      <c r="A11" s="55" t="s">
        <v>311</v>
      </c>
      <c r="B11" s="162" t="s">
        <v>308</v>
      </c>
    </row>
    <row r="12" spans="1:2" ht="17.25" customHeight="1" x14ac:dyDescent="0.25">
      <c r="A12" s="55" t="s">
        <v>312</v>
      </c>
      <c r="B12" s="162" t="s">
        <v>308</v>
      </c>
    </row>
    <row r="13" spans="1:2" ht="17.25" customHeight="1" x14ac:dyDescent="0.25">
      <c r="A13" s="55" t="s">
        <v>313</v>
      </c>
      <c r="B13" s="162" t="s">
        <v>308</v>
      </c>
    </row>
    <row r="14" spans="1:2" ht="17.25" customHeight="1" x14ac:dyDescent="0.25">
      <c r="A14" s="55" t="s">
        <v>314</v>
      </c>
      <c r="B14" s="162" t="s">
        <v>308</v>
      </c>
    </row>
    <row r="15" spans="1:2" ht="30" x14ac:dyDescent="0.25">
      <c r="A15" s="55" t="s">
        <v>315</v>
      </c>
      <c r="B15" s="162" t="s">
        <v>308</v>
      </c>
    </row>
    <row r="16" spans="1:2" x14ac:dyDescent="0.25">
      <c r="A16" s="55" t="s">
        <v>316</v>
      </c>
      <c r="B16" s="162" t="s">
        <v>308</v>
      </c>
    </row>
    <row r="17" spans="1:2" ht="30" x14ac:dyDescent="0.25">
      <c r="A17" s="55" t="s">
        <v>317</v>
      </c>
      <c r="B17" s="162" t="s">
        <v>308</v>
      </c>
    </row>
    <row r="18" spans="1:2" ht="17.25" customHeight="1" x14ac:dyDescent="0.25">
      <c r="A18" s="55" t="s">
        <v>318</v>
      </c>
      <c r="B18" s="162" t="s">
        <v>308</v>
      </c>
    </row>
    <row r="19" spans="1:2" ht="17.25" customHeight="1" x14ac:dyDescent="0.25">
      <c r="A19" s="55" t="s">
        <v>319</v>
      </c>
      <c r="B19" s="162" t="s">
        <v>308</v>
      </c>
    </row>
    <row r="20" spans="1:2" ht="17.25" customHeight="1" x14ac:dyDescent="0.25">
      <c r="A20" s="55" t="s">
        <v>320</v>
      </c>
      <c r="B20" s="162" t="s">
        <v>308</v>
      </c>
    </row>
    <row r="21" spans="1:2" ht="17.25" customHeight="1" x14ac:dyDescent="0.25">
      <c r="A21" s="55" t="s">
        <v>321</v>
      </c>
      <c r="B21" s="162" t="s">
        <v>308</v>
      </c>
    </row>
    <row r="22" spans="1:2" ht="17.25" customHeight="1" x14ac:dyDescent="0.25">
      <c r="A22" s="55" t="s">
        <v>322</v>
      </c>
      <c r="B22" s="162" t="s">
        <v>308</v>
      </c>
    </row>
    <row r="23" spans="1:2" ht="17.25" customHeight="1" x14ac:dyDescent="0.25">
      <c r="A23" s="55" t="s">
        <v>323</v>
      </c>
      <c r="B23" s="162" t="s">
        <v>308</v>
      </c>
    </row>
    <row r="24" spans="1:2" ht="17.25" customHeight="1" x14ac:dyDescent="0.25">
      <c r="A24" s="163" t="s">
        <v>324</v>
      </c>
      <c r="B24" s="162" t="s">
        <v>308</v>
      </c>
    </row>
    <row r="25" spans="1:2" ht="17.25" customHeight="1" x14ac:dyDescent="0.25">
      <c r="A25" s="163" t="s">
        <v>325</v>
      </c>
      <c r="B25" s="162" t="s">
        <v>308</v>
      </c>
    </row>
    <row r="26" spans="1:2" ht="17.25" customHeight="1" thickBot="1" x14ac:dyDescent="0.3">
      <c r="A26" s="164" t="s">
        <v>326</v>
      </c>
      <c r="B26" s="162" t="s">
        <v>308</v>
      </c>
    </row>
    <row r="27" spans="1:2" ht="16.5" customHeight="1" thickBot="1" x14ac:dyDescent="0.3">
      <c r="A27" s="458"/>
      <c r="B27" s="459"/>
    </row>
    <row r="28" spans="1:2" ht="15.75" thickBot="1" x14ac:dyDescent="0.3">
      <c r="A28" s="54" t="s">
        <v>327</v>
      </c>
      <c r="B28" s="165">
        <f>+COUNTIF($B$8:$B$26,"SI")</f>
        <v>0</v>
      </c>
    </row>
    <row r="29" spans="1:2" x14ac:dyDescent="0.25">
      <c r="A29" s="55" t="s">
        <v>328</v>
      </c>
      <c r="B29" s="165">
        <f>+COUNTIF($B$8:$B$26,"NO")</f>
        <v>19</v>
      </c>
    </row>
    <row r="30" spans="1:2" ht="15.75" thickBot="1" x14ac:dyDescent="0.3">
      <c r="A30" s="56" t="s">
        <v>329</v>
      </c>
      <c r="B30" s="166" t="str">
        <f>+IF(B28=0,"-",IF(B28&lt;=5,"MODERADO",IF(B28&lt;=11,"MAYOR","CATASTROFICO")))</f>
        <v>-</v>
      </c>
    </row>
    <row r="33" spans="1:2" s="52" customFormat="1" ht="15" customHeight="1" x14ac:dyDescent="0.25">
      <c r="A33" s="457" t="s">
        <v>330</v>
      </c>
      <c r="B33" s="457"/>
    </row>
    <row r="34" spans="1:2" s="52" customFormat="1" ht="15" customHeight="1" x14ac:dyDescent="0.25">
      <c r="A34" s="457" t="s">
        <v>331</v>
      </c>
      <c r="B34" s="457"/>
    </row>
    <row r="35" spans="1:2" s="52" customFormat="1" ht="15" customHeight="1" x14ac:dyDescent="0.25">
      <c r="A35" s="457" t="s">
        <v>332</v>
      </c>
      <c r="B35" s="457"/>
    </row>
    <row r="37" spans="1:2" x14ac:dyDescent="0.25">
      <c r="A37" s="8" t="s">
        <v>333</v>
      </c>
      <c r="B37" s="200"/>
    </row>
    <row r="38" spans="1:2" x14ac:dyDescent="0.25">
      <c r="A38" s="8" t="s">
        <v>334</v>
      </c>
      <c r="B38" s="200"/>
    </row>
    <row r="39" spans="1:2" x14ac:dyDescent="0.25">
      <c r="A39" s="8" t="s">
        <v>335</v>
      </c>
      <c r="B39" s="200"/>
    </row>
  </sheetData>
  <mergeCells count="9">
    <mergeCell ref="A34:B34"/>
    <mergeCell ref="A35:B35"/>
    <mergeCell ref="A27:B27"/>
    <mergeCell ref="A1:B1"/>
    <mergeCell ref="A6:A7"/>
    <mergeCell ref="A33:B33"/>
    <mergeCell ref="A3:B3"/>
    <mergeCell ref="A4:B4"/>
    <mergeCell ref="A5:B5"/>
  </mergeCells>
  <conditionalFormatting sqref="B28">
    <cfRule type="colorScale" priority="2">
      <colorScale>
        <cfvo type="min"/>
        <cfvo type="percentile" val="50"/>
        <cfvo type="max"/>
        <color rgb="FF63BE7B"/>
        <color rgb="FFFFEB84"/>
        <color rgb="FFF8696B"/>
      </colorScale>
    </cfRule>
  </conditionalFormatting>
  <conditionalFormatting sqref="B29">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B8:B26" xr:uid="{00000000-0002-0000-0200-000000000000}">
      <formula1>CORRUPCIÓN</formula1>
    </dataValidation>
  </dataValidations>
  <pageMargins left="0.70866141732283472" right="0.70866141732283472" top="0.74803149606299213" bottom="0.74803149606299213" header="0.31496062992125984" footer="0.31496062992125984"/>
  <pageSetup paperSize="12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dimension ref="A1:AU217"/>
  <sheetViews>
    <sheetView zoomScale="110" zoomScaleNormal="110" workbookViewId="0">
      <selection activeCell="F15" sqref="F15"/>
    </sheetView>
  </sheetViews>
  <sheetFormatPr baseColWidth="10" defaultColWidth="11.42578125" defaultRowHeight="15" x14ac:dyDescent="0.25"/>
  <cols>
    <col min="1" max="1" width="24.42578125" style="8" bestFit="1" customWidth="1"/>
    <col min="2" max="2" width="20.42578125" style="8" bestFit="1" customWidth="1"/>
    <col min="3" max="3" width="41.140625" style="8" customWidth="1"/>
    <col min="4" max="4" width="11.42578125" style="8"/>
    <col min="5" max="5" width="15.7109375" style="99" bestFit="1" customWidth="1"/>
    <col min="6" max="10" width="15.7109375" style="99" customWidth="1"/>
    <col min="11" max="11" width="4.85546875" style="30" customWidth="1"/>
    <col min="12" max="12" width="53.7109375" style="8" customWidth="1"/>
    <col min="13" max="13" width="4.85546875" style="30" customWidth="1"/>
    <col min="14" max="14" width="20.140625" style="8" customWidth="1"/>
    <col min="15" max="15" width="11.42578125" style="8"/>
    <col min="16" max="16" width="19.28515625" style="8" customWidth="1"/>
    <col min="17" max="17" width="11.42578125" style="8"/>
    <col min="18" max="18" width="14.85546875" style="8" customWidth="1"/>
    <col min="19" max="23" width="11.42578125" style="8"/>
    <col min="24" max="24" width="22.28515625" style="8" customWidth="1"/>
    <col min="25" max="25" width="15.42578125" style="8" customWidth="1"/>
    <col min="26" max="27" width="11.42578125" style="8"/>
    <col min="28" max="28" width="29.7109375" style="8" customWidth="1"/>
    <col min="29" max="29" width="23" style="8" customWidth="1"/>
    <col min="30" max="30" width="16.7109375" style="8" customWidth="1"/>
    <col min="31" max="31" width="23.85546875" style="8" customWidth="1"/>
    <col min="32" max="32" width="16.42578125" style="8" customWidth="1"/>
    <col min="33" max="33" width="15" style="8" customWidth="1"/>
    <col min="34" max="35" width="11.42578125" style="8"/>
    <col min="36" max="36" width="26.85546875" style="8" bestFit="1" customWidth="1"/>
    <col min="37" max="38" width="11.42578125" style="8"/>
    <col min="39" max="39" width="20.140625" style="8" customWidth="1"/>
    <col min="40" max="41" width="11.42578125" style="8"/>
    <col min="42" max="42" width="34.28515625" style="8" customWidth="1"/>
    <col min="43" max="43" width="11.42578125" style="8"/>
    <col min="44" max="44" width="49.42578125" style="8" customWidth="1"/>
    <col min="45" max="46" width="11.42578125" style="8"/>
    <col min="47" max="47" width="51.85546875" style="8" bestFit="1" customWidth="1"/>
    <col min="48" max="16384" width="11.42578125" style="8"/>
  </cols>
  <sheetData>
    <row r="1" spans="1:47" ht="38.1" customHeight="1" x14ac:dyDescent="0.25">
      <c r="A1" s="167" t="s">
        <v>336</v>
      </c>
      <c r="B1" s="167" t="s">
        <v>337</v>
      </c>
      <c r="C1" s="167" t="s">
        <v>338</v>
      </c>
      <c r="E1" s="170" t="s">
        <v>339</v>
      </c>
      <c r="F1" s="469"/>
      <c r="G1" s="469"/>
      <c r="H1" s="469"/>
      <c r="I1" s="469"/>
      <c r="J1" s="469"/>
      <c r="K1" s="177"/>
      <c r="L1" s="176" t="s">
        <v>54</v>
      </c>
      <c r="M1" s="180"/>
      <c r="N1" s="176" t="s">
        <v>55</v>
      </c>
      <c r="P1" s="167" t="s">
        <v>340</v>
      </c>
      <c r="R1" s="203" t="s">
        <v>341</v>
      </c>
      <c r="T1" s="167" t="s">
        <v>342</v>
      </c>
      <c r="V1" s="470" t="s">
        <v>343</v>
      </c>
      <c r="W1" s="470"/>
      <c r="X1" s="470"/>
      <c r="Y1" s="470"/>
      <c r="Z1" s="470"/>
      <c r="AB1" s="9" t="s">
        <v>344</v>
      </c>
      <c r="AC1" s="9"/>
      <c r="AD1" s="9"/>
      <c r="AE1" s="9"/>
      <c r="AF1" s="9"/>
      <c r="AG1" s="9"/>
      <c r="AP1" s="108"/>
      <c r="AQ1" s="107"/>
    </row>
    <row r="2" spans="1:47" ht="69" thickBot="1" x14ac:dyDescent="0.3">
      <c r="A2" s="9" t="s">
        <v>345</v>
      </c>
      <c r="B2" s="9" t="s">
        <v>346</v>
      </c>
      <c r="C2" s="9" t="s">
        <v>347</v>
      </c>
      <c r="E2" s="171" t="s">
        <v>348</v>
      </c>
      <c r="F2" s="179"/>
      <c r="G2" s="179"/>
      <c r="H2" s="179"/>
      <c r="I2" s="179"/>
      <c r="J2" s="179"/>
      <c r="K2" s="178">
        <v>5</v>
      </c>
      <c r="L2" s="9" t="s">
        <v>349</v>
      </c>
      <c r="M2" s="30">
        <v>5</v>
      </c>
      <c r="N2" s="9" t="s">
        <v>350</v>
      </c>
      <c r="P2" s="9" t="s">
        <v>351</v>
      </c>
      <c r="R2" s="9" t="s">
        <v>352</v>
      </c>
      <c r="T2" s="9" t="s">
        <v>92</v>
      </c>
      <c r="V2" s="173" t="s">
        <v>353</v>
      </c>
      <c r="W2" s="173" t="s">
        <v>354</v>
      </c>
      <c r="X2" s="174" t="s">
        <v>355</v>
      </c>
      <c r="Y2" s="175" t="s">
        <v>356</v>
      </c>
      <c r="Z2" s="175" t="s">
        <v>357</v>
      </c>
      <c r="AB2" s="9" t="s">
        <v>358</v>
      </c>
      <c r="AC2" s="468" t="s">
        <v>359</v>
      </c>
      <c r="AD2" s="468"/>
      <c r="AE2" s="468" t="s">
        <v>360</v>
      </c>
      <c r="AF2" s="468"/>
      <c r="AG2" s="468"/>
      <c r="AJ2" s="128" t="s">
        <v>361</v>
      </c>
      <c r="AM2" s="103" t="s">
        <v>362</v>
      </c>
      <c r="AP2" s="128" t="s">
        <v>363</v>
      </c>
      <c r="AQ2" s="107"/>
      <c r="AR2" s="104" t="s">
        <v>364</v>
      </c>
      <c r="AT2" s="187" t="s">
        <v>365</v>
      </c>
      <c r="AU2" s="186" t="s">
        <v>366</v>
      </c>
    </row>
    <row r="3" spans="1:47" ht="45" x14ac:dyDescent="0.25">
      <c r="A3" s="9" t="s">
        <v>19</v>
      </c>
      <c r="B3" s="9" t="s">
        <v>14</v>
      </c>
      <c r="C3" s="9" t="s">
        <v>367</v>
      </c>
      <c r="E3" s="171" t="s">
        <v>368</v>
      </c>
      <c r="F3" s="179"/>
      <c r="G3" s="179"/>
      <c r="H3" s="179"/>
      <c r="I3" s="179"/>
      <c r="J3" s="179"/>
      <c r="K3" s="178">
        <v>4</v>
      </c>
      <c r="L3" s="9" t="s">
        <v>369</v>
      </c>
      <c r="M3" s="30">
        <v>4</v>
      </c>
      <c r="N3" s="9" t="s">
        <v>370</v>
      </c>
      <c r="P3" s="9" t="s">
        <v>371</v>
      </c>
      <c r="R3" s="9" t="s">
        <v>372</v>
      </c>
      <c r="T3" s="9" t="s">
        <v>373</v>
      </c>
      <c r="V3" s="105" t="s">
        <v>92</v>
      </c>
      <c r="W3" s="105" t="s">
        <v>92</v>
      </c>
      <c r="X3" s="105" t="str">
        <f>CONCATENATE(V3,W3)</f>
        <v>FUERTEFUERTE</v>
      </c>
      <c r="Y3" s="105" t="s">
        <v>92</v>
      </c>
      <c r="Z3" s="105" t="s">
        <v>7</v>
      </c>
      <c r="AB3" s="9" t="s">
        <v>92</v>
      </c>
      <c r="AC3" s="9" t="s">
        <v>374</v>
      </c>
      <c r="AD3" s="9" t="s">
        <v>375</v>
      </c>
      <c r="AE3" s="9" t="s">
        <v>374</v>
      </c>
      <c r="AF3" s="9" t="s">
        <v>376</v>
      </c>
      <c r="AG3" s="9" t="s">
        <v>375</v>
      </c>
      <c r="AJ3" s="9" t="s">
        <v>377</v>
      </c>
      <c r="AM3" s="9" t="s">
        <v>89</v>
      </c>
      <c r="AP3" s="130" t="s">
        <v>90</v>
      </c>
      <c r="AQ3" s="107"/>
      <c r="AR3" s="190" t="s">
        <v>101</v>
      </c>
      <c r="AT3" s="188">
        <v>1</v>
      </c>
      <c r="AU3" s="191" t="s">
        <v>101</v>
      </c>
    </row>
    <row r="4" spans="1:47" ht="30" x14ac:dyDescent="0.25">
      <c r="A4" s="9" t="s">
        <v>378</v>
      </c>
      <c r="B4" s="9" t="s">
        <v>379</v>
      </c>
      <c r="C4" s="9" t="s">
        <v>380</v>
      </c>
      <c r="E4" s="171" t="s">
        <v>381</v>
      </c>
      <c r="F4" s="179"/>
      <c r="G4" s="179"/>
      <c r="H4" s="179"/>
      <c r="I4" s="179"/>
      <c r="J4" s="179"/>
      <c r="K4" s="178">
        <v>3</v>
      </c>
      <c r="L4" s="9" t="s">
        <v>382</v>
      </c>
      <c r="M4" s="30">
        <v>3</v>
      </c>
      <c r="N4" s="9" t="s">
        <v>383</v>
      </c>
      <c r="T4" s="9" t="s">
        <v>98</v>
      </c>
      <c r="V4" s="105" t="s">
        <v>92</v>
      </c>
      <c r="W4" s="105" t="s">
        <v>373</v>
      </c>
      <c r="X4" s="105" t="str">
        <f t="shared" ref="X4:X11" si="0">CONCATENATE(V4,W4)</f>
        <v>FUERTEMODERADO</v>
      </c>
      <c r="Y4" s="105" t="s">
        <v>373</v>
      </c>
      <c r="Z4" s="105" t="s">
        <v>384</v>
      </c>
      <c r="AB4" s="9" t="s">
        <v>373</v>
      </c>
      <c r="AC4" s="9" t="s">
        <v>374</v>
      </c>
      <c r="AD4" s="9" t="s">
        <v>375</v>
      </c>
      <c r="AE4" s="9" t="s">
        <v>374</v>
      </c>
      <c r="AF4" s="9" t="s">
        <v>376</v>
      </c>
      <c r="AG4" s="9" t="s">
        <v>375</v>
      </c>
      <c r="AJ4" s="9" t="s">
        <v>385</v>
      </c>
      <c r="AM4" s="9" t="s">
        <v>95</v>
      </c>
      <c r="AP4" s="131" t="s">
        <v>110</v>
      </c>
      <c r="AQ4" s="107"/>
      <c r="AR4" s="9" t="s">
        <v>386</v>
      </c>
      <c r="AT4" s="188">
        <v>2</v>
      </c>
      <c r="AU4" s="191" t="s">
        <v>387</v>
      </c>
    </row>
    <row r="5" spans="1:47" ht="45" x14ac:dyDescent="0.25">
      <c r="A5" s="9" t="s">
        <v>388</v>
      </c>
      <c r="B5" s="9" t="s">
        <v>389</v>
      </c>
      <c r="C5" s="9" t="s">
        <v>390</v>
      </c>
      <c r="E5" s="171" t="s">
        <v>391</v>
      </c>
      <c r="F5" s="179"/>
      <c r="G5" s="179"/>
      <c r="H5" s="179"/>
      <c r="I5" s="179"/>
      <c r="J5" s="179"/>
      <c r="K5" s="178">
        <v>2</v>
      </c>
      <c r="L5" s="9" t="s">
        <v>392</v>
      </c>
      <c r="M5" s="30">
        <v>2</v>
      </c>
      <c r="N5" s="9" t="s">
        <v>393</v>
      </c>
      <c r="V5" s="105" t="s">
        <v>92</v>
      </c>
      <c r="W5" s="105" t="s">
        <v>98</v>
      </c>
      <c r="X5" s="105" t="str">
        <f t="shared" si="0"/>
        <v>FUERTEDÉBIL</v>
      </c>
      <c r="Y5" s="105" t="s">
        <v>98</v>
      </c>
      <c r="Z5" s="105" t="s">
        <v>384</v>
      </c>
      <c r="AC5" s="181" t="s">
        <v>394</v>
      </c>
      <c r="AD5" s="9"/>
      <c r="AE5" s="167" t="s">
        <v>395</v>
      </c>
      <c r="AF5" s="9"/>
      <c r="AJ5" s="9" t="s">
        <v>396</v>
      </c>
      <c r="AM5" s="9" t="s">
        <v>96</v>
      </c>
      <c r="AP5" s="131" t="s">
        <v>132</v>
      </c>
      <c r="AQ5" s="107"/>
      <c r="AR5" s="190" t="s">
        <v>397</v>
      </c>
      <c r="AT5" s="188">
        <v>3</v>
      </c>
      <c r="AU5" s="189" t="s">
        <v>398</v>
      </c>
    </row>
    <row r="6" spans="1:47" ht="45" x14ac:dyDescent="0.25">
      <c r="A6" s="9" t="s">
        <v>399</v>
      </c>
      <c r="B6" s="9" t="s">
        <v>400</v>
      </c>
      <c r="C6" s="9" t="s">
        <v>401</v>
      </c>
      <c r="E6" s="171" t="s">
        <v>402</v>
      </c>
      <c r="F6" s="179"/>
      <c r="G6" s="179"/>
      <c r="H6" s="179"/>
      <c r="I6" s="179"/>
      <c r="J6" s="179"/>
      <c r="K6" s="178">
        <v>1</v>
      </c>
      <c r="L6" s="9" t="s">
        <v>403</v>
      </c>
      <c r="M6" s="30">
        <v>1</v>
      </c>
      <c r="N6" s="9" t="s">
        <v>404</v>
      </c>
      <c r="V6" s="105" t="s">
        <v>373</v>
      </c>
      <c r="W6" s="105" t="s">
        <v>92</v>
      </c>
      <c r="X6" s="105" t="str">
        <f t="shared" si="0"/>
        <v>MODERADOFUERTE</v>
      </c>
      <c r="Y6" s="105" t="s">
        <v>373</v>
      </c>
      <c r="Z6" s="105" t="s">
        <v>384</v>
      </c>
      <c r="AC6" s="106" t="s">
        <v>405</v>
      </c>
      <c r="AD6" s="9">
        <v>2</v>
      </c>
      <c r="AE6" s="9" t="s">
        <v>405</v>
      </c>
      <c r="AF6" s="9">
        <v>2</v>
      </c>
      <c r="AJ6" s="9" t="s">
        <v>406</v>
      </c>
      <c r="AM6" s="9" t="s">
        <v>407</v>
      </c>
      <c r="AP6" s="131" t="s">
        <v>408</v>
      </c>
      <c r="AQ6" s="107"/>
      <c r="AR6" s="190" t="s">
        <v>93</v>
      </c>
      <c r="AT6" s="188">
        <v>4</v>
      </c>
      <c r="AU6" s="191" t="s">
        <v>99</v>
      </c>
    </row>
    <row r="7" spans="1:47" ht="30" x14ac:dyDescent="0.25">
      <c r="A7" s="9" t="s">
        <v>409</v>
      </c>
      <c r="B7" s="9" t="s">
        <v>410</v>
      </c>
      <c r="C7" s="9" t="s">
        <v>411</v>
      </c>
      <c r="E7" s="171" t="s">
        <v>412</v>
      </c>
      <c r="F7" s="179"/>
      <c r="G7" s="179"/>
      <c r="H7" s="179"/>
      <c r="I7" s="179"/>
      <c r="J7" s="179"/>
      <c r="V7" s="105" t="s">
        <v>373</v>
      </c>
      <c r="W7" s="105" t="s">
        <v>373</v>
      </c>
      <c r="X7" s="105" t="str">
        <f t="shared" si="0"/>
        <v>MODERADOMODERADO</v>
      </c>
      <c r="Y7" s="105" t="s">
        <v>373</v>
      </c>
      <c r="Z7" s="105" t="s">
        <v>384</v>
      </c>
      <c r="AC7" s="106" t="s">
        <v>413</v>
      </c>
      <c r="AD7" s="9">
        <v>1</v>
      </c>
      <c r="AE7" s="9" t="s">
        <v>414</v>
      </c>
      <c r="AF7" s="9">
        <v>1</v>
      </c>
      <c r="AM7" s="9" t="s">
        <v>415</v>
      </c>
      <c r="AP7" s="131" t="s">
        <v>416</v>
      </c>
      <c r="AQ7" s="107"/>
      <c r="AR7" s="190" t="s">
        <v>417</v>
      </c>
      <c r="AT7" s="188">
        <v>5</v>
      </c>
      <c r="AU7" s="191" t="s">
        <v>93</v>
      </c>
    </row>
    <row r="8" spans="1:47" ht="30" customHeight="1" x14ac:dyDescent="0.25">
      <c r="A8" s="9"/>
      <c r="B8" s="9"/>
      <c r="C8" s="9" t="s">
        <v>11</v>
      </c>
      <c r="E8" s="171" t="s">
        <v>418</v>
      </c>
      <c r="F8" s="179"/>
      <c r="G8" s="179"/>
      <c r="H8" s="179"/>
      <c r="I8" s="179"/>
      <c r="J8" s="179"/>
      <c r="V8" s="105" t="s">
        <v>373</v>
      </c>
      <c r="W8" s="105" t="s">
        <v>98</v>
      </c>
      <c r="X8" s="105" t="str">
        <f t="shared" si="0"/>
        <v>MODERADODÉBIL</v>
      </c>
      <c r="Y8" s="105" t="s">
        <v>98</v>
      </c>
      <c r="Z8" s="105" t="s">
        <v>384</v>
      </c>
      <c r="AD8" s="9"/>
      <c r="AE8" s="9" t="s">
        <v>413</v>
      </c>
      <c r="AF8" s="9">
        <v>1</v>
      </c>
      <c r="AM8" s="9" t="s">
        <v>419</v>
      </c>
      <c r="AP8" s="131" t="s">
        <v>420</v>
      </c>
      <c r="AQ8" s="107"/>
      <c r="AR8" s="190" t="s">
        <v>421</v>
      </c>
      <c r="AT8" s="188">
        <v>6</v>
      </c>
      <c r="AU8" s="191" t="s">
        <v>422</v>
      </c>
    </row>
    <row r="9" spans="1:47" ht="30" customHeight="1" thickBot="1" x14ac:dyDescent="0.3">
      <c r="E9" s="171" t="s">
        <v>423</v>
      </c>
      <c r="F9" s="469" t="s">
        <v>56</v>
      </c>
      <c r="G9" s="469"/>
      <c r="H9" s="469"/>
      <c r="I9" s="469"/>
      <c r="J9" s="469"/>
      <c r="V9" s="105" t="s">
        <v>98</v>
      </c>
      <c r="W9" s="105" t="s">
        <v>92</v>
      </c>
      <c r="X9" s="105" t="str">
        <f t="shared" si="0"/>
        <v>DÉBILFUERTE</v>
      </c>
      <c r="Y9" s="105" t="s">
        <v>98</v>
      </c>
      <c r="Z9" s="105" t="s">
        <v>384</v>
      </c>
      <c r="AM9" s="9" t="s">
        <v>424</v>
      </c>
      <c r="AP9" s="131"/>
      <c r="AQ9" s="107"/>
      <c r="AR9" s="190" t="s">
        <v>425</v>
      </c>
      <c r="AT9" s="188">
        <v>7</v>
      </c>
      <c r="AU9" s="191" t="s">
        <v>426</v>
      </c>
    </row>
    <row r="10" spans="1:47" ht="30" x14ac:dyDescent="0.25">
      <c r="A10" s="168" t="s">
        <v>427</v>
      </c>
      <c r="E10" s="171" t="s">
        <v>428</v>
      </c>
      <c r="F10" s="172"/>
      <c r="G10" s="172"/>
      <c r="H10" s="171" t="s">
        <v>429</v>
      </c>
      <c r="I10" s="171" t="s">
        <v>91</v>
      </c>
      <c r="J10" s="171" t="s">
        <v>104</v>
      </c>
      <c r="V10" s="105" t="s">
        <v>98</v>
      </c>
      <c r="W10" s="105" t="s">
        <v>373</v>
      </c>
      <c r="X10" s="105" t="str">
        <f t="shared" si="0"/>
        <v>DÉBILMODERADO</v>
      </c>
      <c r="Y10" s="105" t="s">
        <v>98</v>
      </c>
      <c r="Z10" s="105" t="s">
        <v>384</v>
      </c>
      <c r="AP10" s="131"/>
      <c r="AQ10" s="107"/>
      <c r="AR10" s="190" t="s">
        <v>430</v>
      </c>
      <c r="AT10" s="188">
        <v>8</v>
      </c>
      <c r="AU10" s="191" t="s">
        <v>431</v>
      </c>
    </row>
    <row r="11" spans="1:47" ht="30" customHeight="1" x14ac:dyDescent="0.25">
      <c r="A11" s="143" t="s">
        <v>432</v>
      </c>
      <c r="E11" s="171" t="s">
        <v>88</v>
      </c>
      <c r="F11" s="171" t="s">
        <v>97</v>
      </c>
      <c r="G11" s="171" t="s">
        <v>433</v>
      </c>
      <c r="H11" s="171" t="s">
        <v>429</v>
      </c>
      <c r="I11" s="171" t="s">
        <v>91</v>
      </c>
      <c r="J11" s="171" t="s">
        <v>104</v>
      </c>
      <c r="V11" s="105" t="s">
        <v>98</v>
      </c>
      <c r="W11" s="105" t="s">
        <v>98</v>
      </c>
      <c r="X11" s="105" t="str">
        <f t="shared" si="0"/>
        <v>DÉBILDÉBIL</v>
      </c>
      <c r="Y11" s="105" t="s">
        <v>98</v>
      </c>
      <c r="Z11" s="105" t="s">
        <v>384</v>
      </c>
      <c r="AP11" s="131"/>
      <c r="AQ11" s="107"/>
      <c r="AR11" s="190" t="s">
        <v>434</v>
      </c>
      <c r="AT11" s="188">
        <v>9</v>
      </c>
      <c r="AU11" s="191" t="s">
        <v>103</v>
      </c>
    </row>
    <row r="12" spans="1:47" ht="15.75" thickBot="1" x14ac:dyDescent="0.3">
      <c r="A12" s="144" t="s">
        <v>308</v>
      </c>
      <c r="C12" s="169"/>
      <c r="AP12" s="132"/>
      <c r="AQ12" s="107"/>
      <c r="AR12" s="190" t="s">
        <v>435</v>
      </c>
      <c r="AT12" s="188">
        <v>10</v>
      </c>
      <c r="AU12" s="191" t="s">
        <v>434</v>
      </c>
    </row>
    <row r="13" spans="1:47" x14ac:dyDescent="0.25">
      <c r="AP13" s="132"/>
      <c r="AQ13" s="107"/>
      <c r="AR13" s="190" t="s">
        <v>436</v>
      </c>
      <c r="AT13" s="188">
        <v>11</v>
      </c>
      <c r="AU13" s="191" t="s">
        <v>87</v>
      </c>
    </row>
    <row r="14" spans="1:47" x14ac:dyDescent="0.25">
      <c r="AP14" s="131"/>
      <c r="AQ14" s="107"/>
      <c r="AR14" s="190" t="s">
        <v>437</v>
      </c>
      <c r="AT14" s="188">
        <v>12</v>
      </c>
      <c r="AU14" s="191" t="s">
        <v>436</v>
      </c>
    </row>
    <row r="15" spans="1:47" x14ac:dyDescent="0.25">
      <c r="AP15" s="132"/>
      <c r="AQ15" s="107"/>
      <c r="AR15" s="190" t="s">
        <v>438</v>
      </c>
      <c r="AT15" s="188">
        <v>13</v>
      </c>
      <c r="AU15" s="191" t="s">
        <v>430</v>
      </c>
    </row>
    <row r="16" spans="1:47" ht="15.75" thickBot="1" x14ac:dyDescent="0.3">
      <c r="AP16" s="131"/>
      <c r="AQ16" s="107"/>
      <c r="AR16" s="190" t="s">
        <v>439</v>
      </c>
      <c r="AT16" s="188">
        <v>14</v>
      </c>
      <c r="AU16" s="191" t="s">
        <v>440</v>
      </c>
    </row>
    <row r="17" spans="1:44" x14ac:dyDescent="0.25">
      <c r="A17" s="168" t="s">
        <v>441</v>
      </c>
      <c r="AP17" s="131"/>
      <c r="AQ17" s="107"/>
      <c r="AR17" s="9"/>
    </row>
    <row r="18" spans="1:44" x14ac:dyDescent="0.25">
      <c r="A18" s="129" t="s">
        <v>442</v>
      </c>
      <c r="AP18" s="131"/>
      <c r="AQ18" s="107"/>
      <c r="AR18" s="9"/>
    </row>
    <row r="19" spans="1:44" x14ac:dyDescent="0.25">
      <c r="A19" s="129" t="s">
        <v>443</v>
      </c>
      <c r="AP19" s="131"/>
      <c r="AQ19" s="107"/>
      <c r="AR19" s="9"/>
    </row>
    <row r="20" spans="1:44" x14ac:dyDescent="0.25">
      <c r="A20" s="129" t="s">
        <v>444</v>
      </c>
      <c r="AP20" s="131"/>
      <c r="AQ20" s="107"/>
      <c r="AR20" s="9"/>
    </row>
    <row r="21" spans="1:44" x14ac:dyDescent="0.25">
      <c r="AP21" s="131"/>
      <c r="AQ21" s="107"/>
      <c r="AR21" s="107"/>
    </row>
    <row r="22" spans="1:44" x14ac:dyDescent="0.25">
      <c r="AP22" s="131"/>
      <c r="AQ22" s="107"/>
      <c r="AR22" s="107"/>
    </row>
    <row r="23" spans="1:44" x14ac:dyDescent="0.25">
      <c r="AP23" s="131"/>
      <c r="AQ23" s="107"/>
      <c r="AR23" s="107"/>
    </row>
    <row r="24" spans="1:44" x14ac:dyDescent="0.25">
      <c r="AP24" s="131"/>
      <c r="AQ24" s="107"/>
      <c r="AR24" s="107"/>
    </row>
    <row r="25" spans="1:44" x14ac:dyDescent="0.25">
      <c r="AP25" s="131"/>
      <c r="AQ25" s="107"/>
    </row>
    <row r="26" spans="1:44" x14ac:dyDescent="0.25">
      <c r="AP26" s="133"/>
      <c r="AQ26" s="107"/>
    </row>
    <row r="27" spans="1:44" x14ac:dyDescent="0.25">
      <c r="AP27" s="133"/>
      <c r="AQ27" s="107"/>
    </row>
    <row r="28" spans="1:44" x14ac:dyDescent="0.25">
      <c r="AP28" s="134"/>
      <c r="AQ28" s="107"/>
    </row>
    <row r="29" spans="1:44" x14ac:dyDescent="0.25">
      <c r="AP29" s="131"/>
      <c r="AQ29" s="107"/>
    </row>
    <row r="30" spans="1:44" x14ac:dyDescent="0.25">
      <c r="AP30" s="131"/>
      <c r="AQ30" s="107"/>
    </row>
    <row r="31" spans="1:44" x14ac:dyDescent="0.25">
      <c r="AP31" s="132"/>
      <c r="AQ31" s="107"/>
    </row>
    <row r="32" spans="1:44" x14ac:dyDescent="0.25">
      <c r="AP32" s="131"/>
      <c r="AQ32" s="107"/>
    </row>
    <row r="33" spans="42:43" x14ac:dyDescent="0.25">
      <c r="AP33" s="131"/>
      <c r="AQ33" s="107"/>
    </row>
    <row r="34" spans="42:43" x14ac:dyDescent="0.25">
      <c r="AP34" s="131"/>
      <c r="AQ34" s="107"/>
    </row>
    <row r="35" spans="42:43" x14ac:dyDescent="0.25">
      <c r="AP35" s="131"/>
      <c r="AQ35" s="107"/>
    </row>
    <row r="36" spans="42:43" x14ac:dyDescent="0.25">
      <c r="AP36" s="133"/>
      <c r="AQ36" s="107"/>
    </row>
    <row r="37" spans="42:43" x14ac:dyDescent="0.25">
      <c r="AP37" s="135"/>
      <c r="AQ37" s="107"/>
    </row>
    <row r="38" spans="42:43" x14ac:dyDescent="0.25">
      <c r="AP38" s="131"/>
      <c r="AQ38" s="107"/>
    </row>
    <row r="39" spans="42:43" x14ac:dyDescent="0.25">
      <c r="AP39" s="131"/>
      <c r="AQ39" s="107"/>
    </row>
    <row r="40" spans="42:43" x14ac:dyDescent="0.25">
      <c r="AP40" s="131"/>
      <c r="AQ40" s="107"/>
    </row>
    <row r="41" spans="42:43" x14ac:dyDescent="0.25">
      <c r="AP41" s="131"/>
      <c r="AQ41" s="107"/>
    </row>
    <row r="42" spans="42:43" x14ac:dyDescent="0.25">
      <c r="AP42" s="131"/>
      <c r="AQ42" s="107"/>
    </row>
    <row r="43" spans="42:43" x14ac:dyDescent="0.25">
      <c r="AP43" s="131"/>
      <c r="AQ43" s="107"/>
    </row>
    <row r="44" spans="42:43" x14ac:dyDescent="0.25">
      <c r="AP44" s="131"/>
      <c r="AQ44" s="107"/>
    </row>
    <row r="45" spans="42:43" x14ac:dyDescent="0.25">
      <c r="AP45" s="131"/>
      <c r="AQ45" s="107"/>
    </row>
    <row r="46" spans="42:43" x14ac:dyDescent="0.25">
      <c r="AP46" s="132"/>
      <c r="AQ46" s="107"/>
    </row>
    <row r="47" spans="42:43" x14ac:dyDescent="0.25">
      <c r="AP47" s="132"/>
      <c r="AQ47" s="107"/>
    </row>
    <row r="48" spans="42:43" x14ac:dyDescent="0.25">
      <c r="AP48" s="132"/>
      <c r="AQ48" s="107"/>
    </row>
    <row r="49" spans="42:43" x14ac:dyDescent="0.25">
      <c r="AP49" s="132"/>
      <c r="AQ49" s="107"/>
    </row>
    <row r="50" spans="42:43" x14ac:dyDescent="0.25">
      <c r="AP50" s="132"/>
      <c r="AQ50" s="107"/>
    </row>
    <row r="51" spans="42:43" x14ac:dyDescent="0.25">
      <c r="AP51" s="131"/>
      <c r="AQ51" s="107"/>
    </row>
    <row r="52" spans="42:43" x14ac:dyDescent="0.25">
      <c r="AP52" s="132"/>
      <c r="AQ52" s="107"/>
    </row>
    <row r="53" spans="42:43" x14ac:dyDescent="0.25">
      <c r="AP53" s="132"/>
      <c r="AQ53" s="109"/>
    </row>
    <row r="54" spans="42:43" x14ac:dyDescent="0.25">
      <c r="AP54" s="132"/>
    </row>
    <row r="55" spans="42:43" x14ac:dyDescent="0.25">
      <c r="AP55" s="132"/>
    </row>
    <row r="56" spans="42:43" x14ac:dyDescent="0.25">
      <c r="AP56" s="131"/>
    </row>
    <row r="57" spans="42:43" x14ac:dyDescent="0.25">
      <c r="AP57" s="132"/>
    </row>
    <row r="58" spans="42:43" x14ac:dyDescent="0.25">
      <c r="AP58" s="131"/>
    </row>
    <row r="59" spans="42:43" x14ac:dyDescent="0.25">
      <c r="AP59" s="131"/>
    </row>
    <row r="60" spans="42:43" x14ac:dyDescent="0.25">
      <c r="AP60" s="132"/>
    </row>
    <row r="61" spans="42:43" x14ac:dyDescent="0.25">
      <c r="AP61" s="131"/>
    </row>
    <row r="62" spans="42:43" x14ac:dyDescent="0.25">
      <c r="AP62" s="131"/>
    </row>
    <row r="63" spans="42:43" x14ac:dyDescent="0.25">
      <c r="AP63" s="131"/>
    </row>
    <row r="64" spans="42:43" x14ac:dyDescent="0.25">
      <c r="AP64" s="131"/>
    </row>
    <row r="65" spans="42:42" x14ac:dyDescent="0.25">
      <c r="AP65" s="132"/>
    </row>
    <row r="66" spans="42:42" x14ac:dyDescent="0.25">
      <c r="AP66" s="132"/>
    </row>
    <row r="67" spans="42:42" x14ac:dyDescent="0.25">
      <c r="AP67" s="133"/>
    </row>
    <row r="68" spans="42:42" x14ac:dyDescent="0.25">
      <c r="AP68" s="133"/>
    </row>
    <row r="69" spans="42:42" x14ac:dyDescent="0.25">
      <c r="AP69" s="133"/>
    </row>
    <row r="70" spans="42:42" x14ac:dyDescent="0.25">
      <c r="AP70" s="133"/>
    </row>
    <row r="71" spans="42:42" x14ac:dyDescent="0.25">
      <c r="AP71" s="133"/>
    </row>
    <row r="72" spans="42:42" x14ac:dyDescent="0.25">
      <c r="AP72" s="133"/>
    </row>
    <row r="73" spans="42:42" x14ac:dyDescent="0.25">
      <c r="AP73" s="133"/>
    </row>
    <row r="74" spans="42:42" x14ac:dyDescent="0.25">
      <c r="AP74" s="133"/>
    </row>
    <row r="75" spans="42:42" x14ac:dyDescent="0.25">
      <c r="AP75" s="131"/>
    </row>
    <row r="76" spans="42:42" x14ac:dyDescent="0.25">
      <c r="AP76" s="132"/>
    </row>
    <row r="77" spans="42:42" x14ac:dyDescent="0.25">
      <c r="AP77" s="131"/>
    </row>
    <row r="78" spans="42:42" x14ac:dyDescent="0.25">
      <c r="AP78" s="131"/>
    </row>
    <row r="79" spans="42:42" x14ac:dyDescent="0.25">
      <c r="AP79" s="131"/>
    </row>
    <row r="80" spans="42:42" x14ac:dyDescent="0.25">
      <c r="AP80" s="135"/>
    </row>
    <row r="81" spans="42:42" x14ac:dyDescent="0.25">
      <c r="AP81" s="131"/>
    </row>
    <row r="82" spans="42:42" x14ac:dyDescent="0.25">
      <c r="AP82" s="135"/>
    </row>
    <row r="83" spans="42:42" x14ac:dyDescent="0.25">
      <c r="AP83" s="131"/>
    </row>
    <row r="84" spans="42:42" x14ac:dyDescent="0.25">
      <c r="AP84" s="135"/>
    </row>
    <row r="85" spans="42:42" x14ac:dyDescent="0.25">
      <c r="AP85" s="135"/>
    </row>
    <row r="86" spans="42:42" x14ac:dyDescent="0.25">
      <c r="AP86" s="135"/>
    </row>
    <row r="87" spans="42:42" x14ac:dyDescent="0.25">
      <c r="AP87" s="135"/>
    </row>
    <row r="88" spans="42:42" x14ac:dyDescent="0.25">
      <c r="AP88" s="131"/>
    </row>
    <row r="89" spans="42:42" x14ac:dyDescent="0.25">
      <c r="AP89" s="131"/>
    </row>
    <row r="90" spans="42:42" x14ac:dyDescent="0.25">
      <c r="AP90" s="131"/>
    </row>
    <row r="91" spans="42:42" x14ac:dyDescent="0.25">
      <c r="AP91" s="131"/>
    </row>
    <row r="92" spans="42:42" x14ac:dyDescent="0.25">
      <c r="AP92" s="131"/>
    </row>
    <row r="93" spans="42:42" x14ac:dyDescent="0.25">
      <c r="AP93" s="131"/>
    </row>
    <row r="94" spans="42:42" x14ac:dyDescent="0.25">
      <c r="AP94" s="131"/>
    </row>
    <row r="95" spans="42:42" x14ac:dyDescent="0.25">
      <c r="AP95" s="131"/>
    </row>
    <row r="96" spans="42:42" x14ac:dyDescent="0.25">
      <c r="AP96" s="131"/>
    </row>
    <row r="97" spans="42:42" x14ac:dyDescent="0.25">
      <c r="AP97" s="131"/>
    </row>
    <row r="98" spans="42:42" x14ac:dyDescent="0.25">
      <c r="AP98" s="131"/>
    </row>
    <row r="99" spans="42:42" x14ac:dyDescent="0.25">
      <c r="AP99" s="131"/>
    </row>
    <row r="100" spans="42:42" x14ac:dyDescent="0.25">
      <c r="AP100" s="131"/>
    </row>
    <row r="101" spans="42:42" x14ac:dyDescent="0.25">
      <c r="AP101" s="131"/>
    </row>
    <row r="102" spans="42:42" x14ac:dyDescent="0.25">
      <c r="AP102" s="131"/>
    </row>
    <row r="103" spans="42:42" x14ac:dyDescent="0.25">
      <c r="AP103" s="131"/>
    </row>
    <row r="104" spans="42:42" x14ac:dyDescent="0.25">
      <c r="AP104" s="131"/>
    </row>
    <row r="105" spans="42:42" x14ac:dyDescent="0.25">
      <c r="AP105" s="131"/>
    </row>
    <row r="106" spans="42:42" x14ac:dyDescent="0.25">
      <c r="AP106" s="131"/>
    </row>
    <row r="107" spans="42:42" x14ac:dyDescent="0.25">
      <c r="AP107" s="132"/>
    </row>
    <row r="108" spans="42:42" x14ac:dyDescent="0.25">
      <c r="AP108" s="131"/>
    </row>
    <row r="109" spans="42:42" x14ac:dyDescent="0.25">
      <c r="AP109" s="131"/>
    </row>
    <row r="110" spans="42:42" x14ac:dyDescent="0.25">
      <c r="AP110" s="131"/>
    </row>
    <row r="111" spans="42:42" x14ac:dyDescent="0.25">
      <c r="AP111" s="131"/>
    </row>
    <row r="112" spans="42:42" x14ac:dyDescent="0.25">
      <c r="AP112" s="131"/>
    </row>
    <row r="113" spans="42:42" x14ac:dyDescent="0.25">
      <c r="AP113" s="131"/>
    </row>
    <row r="114" spans="42:42" x14ac:dyDescent="0.25">
      <c r="AP114" s="132"/>
    </row>
    <row r="115" spans="42:42" x14ac:dyDescent="0.25">
      <c r="AP115" s="131"/>
    </row>
    <row r="116" spans="42:42" x14ac:dyDescent="0.25">
      <c r="AP116" s="131"/>
    </row>
    <row r="117" spans="42:42" x14ac:dyDescent="0.25">
      <c r="AP117" s="131"/>
    </row>
    <row r="118" spans="42:42" x14ac:dyDescent="0.25">
      <c r="AP118" s="131"/>
    </row>
    <row r="119" spans="42:42" x14ac:dyDescent="0.25">
      <c r="AP119" s="131"/>
    </row>
    <row r="120" spans="42:42" x14ac:dyDescent="0.25">
      <c r="AP120" s="132"/>
    </row>
    <row r="121" spans="42:42" x14ac:dyDescent="0.25">
      <c r="AP121" s="132"/>
    </row>
    <row r="122" spans="42:42" x14ac:dyDescent="0.25">
      <c r="AP122" s="131"/>
    </row>
    <row r="123" spans="42:42" x14ac:dyDescent="0.25">
      <c r="AP123" s="131"/>
    </row>
    <row r="124" spans="42:42" x14ac:dyDescent="0.25">
      <c r="AP124" s="131"/>
    </row>
    <row r="125" spans="42:42" x14ac:dyDescent="0.25">
      <c r="AP125" s="131"/>
    </row>
    <row r="126" spans="42:42" x14ac:dyDescent="0.25">
      <c r="AP126" s="133"/>
    </row>
    <row r="127" spans="42:42" x14ac:dyDescent="0.25">
      <c r="AP127" s="133"/>
    </row>
    <row r="128" spans="42:42" x14ac:dyDescent="0.25">
      <c r="AP128" s="133"/>
    </row>
    <row r="129" spans="42:42" x14ac:dyDescent="0.25">
      <c r="AP129" s="131"/>
    </row>
    <row r="130" spans="42:42" x14ac:dyDescent="0.25">
      <c r="AP130" s="131"/>
    </row>
    <row r="131" spans="42:42" x14ac:dyDescent="0.25">
      <c r="AP131" s="132"/>
    </row>
    <row r="132" spans="42:42" x14ac:dyDescent="0.25">
      <c r="AP132" s="131"/>
    </row>
    <row r="133" spans="42:42" x14ac:dyDescent="0.25">
      <c r="AP133" s="131"/>
    </row>
    <row r="134" spans="42:42" x14ac:dyDescent="0.25">
      <c r="AP134" s="131"/>
    </row>
    <row r="135" spans="42:42" x14ac:dyDescent="0.25">
      <c r="AP135" s="131"/>
    </row>
    <row r="136" spans="42:42" x14ac:dyDescent="0.25">
      <c r="AP136" s="131"/>
    </row>
    <row r="137" spans="42:42" x14ac:dyDescent="0.25">
      <c r="AP137" s="131"/>
    </row>
    <row r="138" spans="42:42" x14ac:dyDescent="0.25">
      <c r="AP138" s="131"/>
    </row>
    <row r="139" spans="42:42" x14ac:dyDescent="0.25">
      <c r="AP139" s="131"/>
    </row>
    <row r="140" spans="42:42" x14ac:dyDescent="0.25">
      <c r="AP140" s="132"/>
    </row>
    <row r="141" spans="42:42" x14ac:dyDescent="0.25">
      <c r="AP141" s="131"/>
    </row>
    <row r="142" spans="42:42" x14ac:dyDescent="0.25">
      <c r="AP142" s="131"/>
    </row>
    <row r="143" spans="42:42" x14ac:dyDescent="0.25">
      <c r="AP143" s="131"/>
    </row>
    <row r="144" spans="42:42" x14ac:dyDescent="0.25">
      <c r="AP144" s="131"/>
    </row>
    <row r="145" spans="42:42" x14ac:dyDescent="0.25">
      <c r="AP145" s="131"/>
    </row>
    <row r="146" spans="42:42" x14ac:dyDescent="0.25">
      <c r="AP146" s="131"/>
    </row>
    <row r="147" spans="42:42" x14ac:dyDescent="0.25">
      <c r="AP147" s="131"/>
    </row>
    <row r="148" spans="42:42" x14ac:dyDescent="0.25">
      <c r="AP148" s="131"/>
    </row>
    <row r="149" spans="42:42" x14ac:dyDescent="0.25">
      <c r="AP149" s="131"/>
    </row>
    <row r="150" spans="42:42" x14ac:dyDescent="0.25">
      <c r="AP150" s="131"/>
    </row>
    <row r="151" spans="42:42" x14ac:dyDescent="0.25">
      <c r="AP151" s="131"/>
    </row>
    <row r="152" spans="42:42" x14ac:dyDescent="0.25">
      <c r="AP152" s="133"/>
    </row>
    <row r="153" spans="42:42" x14ac:dyDescent="0.25">
      <c r="AP153" s="133"/>
    </row>
    <row r="154" spans="42:42" x14ac:dyDescent="0.25">
      <c r="AP154" s="131"/>
    </row>
    <row r="155" spans="42:42" x14ac:dyDescent="0.25">
      <c r="AP155" s="131"/>
    </row>
    <row r="156" spans="42:42" x14ac:dyDescent="0.25">
      <c r="AP156" s="133"/>
    </row>
    <row r="157" spans="42:42" x14ac:dyDescent="0.25">
      <c r="AP157" s="131"/>
    </row>
    <row r="158" spans="42:42" x14ac:dyDescent="0.25">
      <c r="AP158" s="131"/>
    </row>
    <row r="159" spans="42:42" x14ac:dyDescent="0.25">
      <c r="AP159" s="131"/>
    </row>
    <row r="160" spans="42:42" x14ac:dyDescent="0.25">
      <c r="AP160" s="131"/>
    </row>
    <row r="161" spans="42:42" x14ac:dyDescent="0.25">
      <c r="AP161" s="132"/>
    </row>
    <row r="162" spans="42:42" x14ac:dyDescent="0.25">
      <c r="AP162" s="131"/>
    </row>
    <row r="163" spans="42:42" x14ac:dyDescent="0.25">
      <c r="AP163" s="131"/>
    </row>
    <row r="164" spans="42:42" x14ac:dyDescent="0.25">
      <c r="AP164" s="131"/>
    </row>
    <row r="165" spans="42:42" x14ac:dyDescent="0.25">
      <c r="AP165" s="131"/>
    </row>
    <row r="166" spans="42:42" x14ac:dyDescent="0.25">
      <c r="AP166" s="131"/>
    </row>
    <row r="167" spans="42:42" x14ac:dyDescent="0.25">
      <c r="AP167" s="131"/>
    </row>
    <row r="168" spans="42:42" x14ac:dyDescent="0.25">
      <c r="AP168" s="131"/>
    </row>
    <row r="169" spans="42:42" x14ac:dyDescent="0.25">
      <c r="AP169" s="131"/>
    </row>
    <row r="170" spans="42:42" x14ac:dyDescent="0.25">
      <c r="AP170" s="131"/>
    </row>
    <row r="171" spans="42:42" x14ac:dyDescent="0.25">
      <c r="AP171" s="131"/>
    </row>
    <row r="172" spans="42:42" ht="15.75" thickBot="1" x14ac:dyDescent="0.3">
      <c r="AP172" s="131"/>
    </row>
    <row r="173" spans="42:42" x14ac:dyDescent="0.25">
      <c r="AP173" s="130"/>
    </row>
    <row r="174" spans="42:42" x14ac:dyDescent="0.25">
      <c r="AP174" s="131"/>
    </row>
    <row r="175" spans="42:42" x14ac:dyDescent="0.25">
      <c r="AP175" s="132"/>
    </row>
    <row r="176" spans="42:42" x14ac:dyDescent="0.25">
      <c r="AP176" s="131"/>
    </row>
    <row r="177" spans="42:42" x14ac:dyDescent="0.25">
      <c r="AP177" s="131"/>
    </row>
    <row r="178" spans="42:42" x14ac:dyDescent="0.25">
      <c r="AP178" s="131"/>
    </row>
    <row r="179" spans="42:42" x14ac:dyDescent="0.25">
      <c r="AP179" s="131"/>
    </row>
    <row r="180" spans="42:42" x14ac:dyDescent="0.25">
      <c r="AP180" s="131"/>
    </row>
    <row r="181" spans="42:42" x14ac:dyDescent="0.25">
      <c r="AP181" s="133"/>
    </row>
    <row r="182" spans="42:42" x14ac:dyDescent="0.25">
      <c r="AP182" s="133"/>
    </row>
    <row r="183" spans="42:42" x14ac:dyDescent="0.25">
      <c r="AP183" s="132"/>
    </row>
    <row r="184" spans="42:42" x14ac:dyDescent="0.25">
      <c r="AP184" s="131"/>
    </row>
    <row r="185" spans="42:42" x14ac:dyDescent="0.25">
      <c r="AP185" s="131"/>
    </row>
    <row r="186" spans="42:42" x14ac:dyDescent="0.25">
      <c r="AP186" s="131"/>
    </row>
    <row r="187" spans="42:42" x14ac:dyDescent="0.25">
      <c r="AP187" s="133"/>
    </row>
    <row r="188" spans="42:42" x14ac:dyDescent="0.25">
      <c r="AP188" s="133"/>
    </row>
    <row r="189" spans="42:42" x14ac:dyDescent="0.25">
      <c r="AP189" s="133"/>
    </row>
    <row r="190" spans="42:42" x14ac:dyDescent="0.25">
      <c r="AP190" s="133"/>
    </row>
    <row r="191" spans="42:42" x14ac:dyDescent="0.25">
      <c r="AP191" s="133"/>
    </row>
    <row r="192" spans="42:42" x14ac:dyDescent="0.25">
      <c r="AP192" s="133"/>
    </row>
    <row r="193" spans="42:42" x14ac:dyDescent="0.25">
      <c r="AP193" s="133"/>
    </row>
    <row r="194" spans="42:42" x14ac:dyDescent="0.25">
      <c r="AP194" s="133"/>
    </row>
    <row r="195" spans="42:42" x14ac:dyDescent="0.25">
      <c r="AP195" s="133"/>
    </row>
    <row r="196" spans="42:42" x14ac:dyDescent="0.25">
      <c r="AP196" s="133"/>
    </row>
    <row r="197" spans="42:42" x14ac:dyDescent="0.25">
      <c r="AP197" s="133"/>
    </row>
    <row r="198" spans="42:42" x14ac:dyDescent="0.25">
      <c r="AP198" s="133"/>
    </row>
    <row r="199" spans="42:42" x14ac:dyDescent="0.25">
      <c r="AP199" s="133"/>
    </row>
    <row r="200" spans="42:42" x14ac:dyDescent="0.25">
      <c r="AP200" s="133"/>
    </row>
    <row r="201" spans="42:42" x14ac:dyDescent="0.25">
      <c r="AP201" s="133"/>
    </row>
    <row r="202" spans="42:42" x14ac:dyDescent="0.25">
      <c r="AP202" s="133"/>
    </row>
    <row r="203" spans="42:42" x14ac:dyDescent="0.25">
      <c r="AP203" s="133"/>
    </row>
    <row r="204" spans="42:42" x14ac:dyDescent="0.25">
      <c r="AP204" s="133"/>
    </row>
    <row r="205" spans="42:42" x14ac:dyDescent="0.25">
      <c r="AP205" s="133"/>
    </row>
    <row r="206" spans="42:42" x14ac:dyDescent="0.25">
      <c r="AP206" s="133"/>
    </row>
    <row r="207" spans="42:42" x14ac:dyDescent="0.25">
      <c r="AP207" s="133"/>
    </row>
    <row r="208" spans="42:42" x14ac:dyDescent="0.25">
      <c r="AP208" s="133"/>
    </row>
    <row r="209" spans="42:42" x14ac:dyDescent="0.25">
      <c r="AP209" s="133"/>
    </row>
    <row r="210" spans="42:42" x14ac:dyDescent="0.25">
      <c r="AP210" s="133"/>
    </row>
    <row r="211" spans="42:42" x14ac:dyDescent="0.25">
      <c r="AP211" s="131"/>
    </row>
    <row r="212" spans="42:42" x14ac:dyDescent="0.25">
      <c r="AP212" s="131"/>
    </row>
    <row r="213" spans="42:42" x14ac:dyDescent="0.25">
      <c r="AP213" s="131"/>
    </row>
    <row r="214" spans="42:42" x14ac:dyDescent="0.25">
      <c r="AP214" s="131"/>
    </row>
    <row r="215" spans="42:42" x14ac:dyDescent="0.25">
      <c r="AP215" s="131"/>
    </row>
    <row r="216" spans="42:42" x14ac:dyDescent="0.25">
      <c r="AP216" s="131"/>
    </row>
    <row r="217" spans="42:42" x14ac:dyDescent="0.25">
      <c r="AP217"/>
    </row>
  </sheetData>
  <sortState xmlns:xlrd2="http://schemas.microsoft.com/office/spreadsheetml/2017/richdata2" ref="AP4:AP218">
    <sortCondition ref="AP4:AP218"/>
  </sortState>
  <mergeCells count="5">
    <mergeCell ref="AE2:AG2"/>
    <mergeCell ref="F1:J1"/>
    <mergeCell ref="F9:J9"/>
    <mergeCell ref="V1:Z1"/>
    <mergeCell ref="AC2:AD2"/>
  </mergeCells>
  <conditionalFormatting sqref="AP5:AP10">
    <cfRule type="duplicateValues" dxfId="21" priority="4"/>
  </conditionalFormatting>
  <conditionalFormatting sqref="AP94">
    <cfRule type="duplicateValues" dxfId="20" priority="3"/>
  </conditionalFormatting>
  <conditionalFormatting sqref="AP3:AP172">
    <cfRule type="cellIs" dxfId="19" priority="2" operator="equal">
      <formula>""</formula>
    </cfRule>
  </conditionalFormatting>
  <conditionalFormatting sqref="AP173:AP216">
    <cfRule type="cellIs" dxfId="18" priority="1" operator="equal">
      <formula>""</formula>
    </cfRule>
  </conditionalFormatting>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W29"/>
  <sheetViews>
    <sheetView showGridLines="0" zoomScale="85" zoomScaleNormal="85" workbookViewId="0"/>
  </sheetViews>
  <sheetFormatPr baseColWidth="10" defaultColWidth="3.85546875" defaultRowHeight="15" x14ac:dyDescent="0.25"/>
  <cols>
    <col min="1" max="1" width="4.140625" style="1" customWidth="1"/>
    <col min="2" max="2" width="14.7109375" style="1" customWidth="1"/>
    <col min="3" max="3" width="3.28515625" style="1" customWidth="1"/>
    <col min="4" max="8" width="19" style="10" customWidth="1"/>
    <col min="9" max="12" width="3.85546875" style="1" customWidth="1"/>
    <col min="13" max="13" width="11.42578125" style="1" customWidth="1"/>
    <col min="14" max="14" width="7" style="47" customWidth="1"/>
    <col min="15" max="15" width="13.85546875" style="1" customWidth="1"/>
    <col min="16" max="17" width="32.42578125" style="1" customWidth="1"/>
    <col min="18" max="18" width="4.42578125" style="1" customWidth="1"/>
    <col min="19" max="19" width="15.28515625" style="1" customWidth="1"/>
    <col min="20" max="20" width="7.140625" style="1" customWidth="1"/>
    <col min="21" max="23" width="27.7109375" style="1" customWidth="1"/>
    <col min="24" max="233" width="11.42578125" style="1" customWidth="1"/>
    <col min="234" max="16384" width="3.85546875" style="1"/>
  </cols>
  <sheetData>
    <row r="1" spans="1:23" ht="18.75" x14ac:dyDescent="0.25">
      <c r="A1" s="209"/>
      <c r="B1" s="210"/>
      <c r="C1" s="210"/>
      <c r="D1" s="471" t="s">
        <v>56</v>
      </c>
      <c r="E1" s="471"/>
      <c r="F1" s="471"/>
      <c r="G1" s="471"/>
      <c r="H1" s="471"/>
      <c r="I1" s="211"/>
      <c r="J1" s="211"/>
      <c r="K1" s="211"/>
      <c r="L1" s="2"/>
      <c r="M1" s="2"/>
      <c r="N1" s="46"/>
      <c r="O1" s="2"/>
      <c r="P1" s="2"/>
      <c r="Q1" s="211"/>
      <c r="R1" s="209"/>
      <c r="S1" s="210"/>
      <c r="T1" s="210"/>
      <c r="U1" s="473" t="s">
        <v>56</v>
      </c>
      <c r="V1" s="474"/>
      <c r="W1" s="475"/>
    </row>
    <row r="2" spans="1:23" ht="30" customHeight="1" x14ac:dyDescent="0.25">
      <c r="A2" s="209"/>
      <c r="B2" s="210"/>
      <c r="C2" s="210"/>
      <c r="D2" s="38" t="s">
        <v>445</v>
      </c>
      <c r="E2" s="39" t="s">
        <v>446</v>
      </c>
      <c r="F2" s="43" t="s">
        <v>447</v>
      </c>
      <c r="G2" s="43" t="s">
        <v>448</v>
      </c>
      <c r="H2" s="43" t="s">
        <v>449</v>
      </c>
      <c r="I2" s="211"/>
      <c r="J2" s="211"/>
      <c r="K2" s="211"/>
      <c r="L2" s="2"/>
      <c r="M2" s="2"/>
      <c r="N2" s="46"/>
      <c r="O2" s="2"/>
      <c r="P2" s="2"/>
      <c r="Q2" s="211"/>
      <c r="R2" s="209"/>
      <c r="S2" s="210"/>
      <c r="T2" s="210"/>
      <c r="U2" s="43" t="s">
        <v>447</v>
      </c>
      <c r="V2" s="43" t="s">
        <v>448</v>
      </c>
      <c r="W2" s="43" t="s">
        <v>449</v>
      </c>
    </row>
    <row r="3" spans="1:23" ht="15.75" x14ac:dyDescent="0.25">
      <c r="A3" s="209"/>
      <c r="B3" s="210"/>
      <c r="C3" s="210"/>
      <c r="D3" s="36">
        <v>1</v>
      </c>
      <c r="E3" s="212">
        <v>2</v>
      </c>
      <c r="F3" s="212">
        <v>3</v>
      </c>
      <c r="G3" s="212">
        <v>4</v>
      </c>
      <c r="H3" s="212">
        <v>5</v>
      </c>
      <c r="I3" s="211"/>
      <c r="J3" s="211"/>
      <c r="K3" s="211"/>
      <c r="L3" s="3" t="s">
        <v>450</v>
      </c>
      <c r="M3" s="3"/>
      <c r="N3" s="46"/>
      <c r="O3" s="2"/>
      <c r="P3" s="2"/>
      <c r="Q3" s="211"/>
      <c r="R3" s="209"/>
      <c r="S3" s="210"/>
      <c r="T3" s="210"/>
      <c r="U3" s="212">
        <v>3</v>
      </c>
      <c r="V3" s="212">
        <v>4</v>
      </c>
      <c r="W3" s="212">
        <v>5</v>
      </c>
    </row>
    <row r="4" spans="1:23" ht="69" customHeight="1" x14ac:dyDescent="0.25">
      <c r="A4" s="472" t="s">
        <v>55</v>
      </c>
      <c r="B4" s="44" t="s">
        <v>451</v>
      </c>
      <c r="C4" s="37">
        <v>1</v>
      </c>
      <c r="D4" s="100" t="s">
        <v>452</v>
      </c>
      <c r="E4" s="100" t="s">
        <v>453</v>
      </c>
      <c r="F4" s="32" t="s">
        <v>454</v>
      </c>
      <c r="G4" s="33" t="s">
        <v>455</v>
      </c>
      <c r="H4" s="33" t="s">
        <v>456</v>
      </c>
      <c r="I4" s="211"/>
      <c r="J4" s="211"/>
      <c r="K4" s="211"/>
      <c r="L4" s="3" t="s">
        <v>457</v>
      </c>
      <c r="M4" s="3"/>
      <c r="N4" s="46"/>
      <c r="O4" s="2"/>
      <c r="P4" s="2"/>
      <c r="Q4" s="211"/>
      <c r="R4" s="476" t="s">
        <v>55</v>
      </c>
      <c r="S4" s="44" t="s">
        <v>451</v>
      </c>
      <c r="T4" s="37">
        <v>1</v>
      </c>
      <c r="U4" s="31" t="s">
        <v>458</v>
      </c>
      <c r="V4" s="31" t="s">
        <v>459</v>
      </c>
      <c r="W4" s="32" t="s">
        <v>460</v>
      </c>
    </row>
    <row r="5" spans="1:23" ht="69" customHeight="1" x14ac:dyDescent="0.25">
      <c r="A5" s="472"/>
      <c r="B5" s="45" t="s">
        <v>461</v>
      </c>
      <c r="C5" s="35">
        <v>2</v>
      </c>
      <c r="D5" s="100" t="s">
        <v>453</v>
      </c>
      <c r="E5" s="100" t="s">
        <v>462</v>
      </c>
      <c r="F5" s="32" t="s">
        <v>463</v>
      </c>
      <c r="G5" s="33" t="s">
        <v>464</v>
      </c>
      <c r="H5" s="34" t="s">
        <v>465</v>
      </c>
      <c r="I5" s="211"/>
      <c r="J5" s="211"/>
      <c r="K5" s="211"/>
      <c r="L5" s="3"/>
      <c r="M5" s="3"/>
      <c r="N5" s="46"/>
      <c r="O5" s="2"/>
      <c r="P5" s="2"/>
      <c r="Q5" s="211"/>
      <c r="R5" s="477"/>
      <c r="S5" s="45" t="s">
        <v>461</v>
      </c>
      <c r="T5" s="35">
        <v>2</v>
      </c>
      <c r="U5" s="31" t="s">
        <v>466</v>
      </c>
      <c r="V5" s="32" t="s">
        <v>467</v>
      </c>
      <c r="W5" s="33" t="s">
        <v>468</v>
      </c>
    </row>
    <row r="6" spans="1:23" ht="69" customHeight="1" x14ac:dyDescent="0.25">
      <c r="A6" s="472"/>
      <c r="B6" s="213" t="s">
        <v>469</v>
      </c>
      <c r="C6" s="214">
        <v>3</v>
      </c>
      <c r="D6" s="100" t="s">
        <v>470</v>
      </c>
      <c r="E6" s="32" t="s">
        <v>463</v>
      </c>
      <c r="F6" s="33" t="s">
        <v>471</v>
      </c>
      <c r="G6" s="34" t="s">
        <v>472</v>
      </c>
      <c r="H6" s="34" t="s">
        <v>473</v>
      </c>
      <c r="I6" s="211"/>
      <c r="J6" s="211"/>
      <c r="K6" s="211"/>
      <c r="L6" s="3"/>
      <c r="M6" s="3"/>
      <c r="N6" s="46"/>
      <c r="O6" s="2"/>
      <c r="P6" s="2"/>
      <c r="Q6" s="211"/>
      <c r="R6" s="477"/>
      <c r="S6" s="213" t="s">
        <v>469</v>
      </c>
      <c r="T6" s="214">
        <v>3</v>
      </c>
      <c r="U6" s="32" t="s">
        <v>474</v>
      </c>
      <c r="V6" s="33" t="s">
        <v>475</v>
      </c>
      <c r="W6" s="34" t="s">
        <v>476</v>
      </c>
    </row>
    <row r="7" spans="1:23" ht="69" customHeight="1" x14ac:dyDescent="0.25">
      <c r="A7" s="472"/>
      <c r="B7" s="213" t="s">
        <v>477</v>
      </c>
      <c r="C7" s="214">
        <v>4</v>
      </c>
      <c r="D7" s="32" t="s">
        <v>478</v>
      </c>
      <c r="E7" s="33" t="s">
        <v>464</v>
      </c>
      <c r="F7" s="33" t="s">
        <v>479</v>
      </c>
      <c r="G7" s="34" t="s">
        <v>480</v>
      </c>
      <c r="H7" s="34" t="s">
        <v>481</v>
      </c>
      <c r="I7" s="211"/>
      <c r="J7" s="211"/>
      <c r="K7" s="211"/>
      <c r="L7" s="2"/>
      <c r="M7" s="2"/>
      <c r="N7" s="46"/>
      <c r="O7" s="2"/>
      <c r="P7" s="2"/>
      <c r="Q7" s="211"/>
      <c r="R7" s="477"/>
      <c r="S7" s="213" t="s">
        <v>477</v>
      </c>
      <c r="T7" s="214">
        <v>4</v>
      </c>
      <c r="U7" s="32" t="s">
        <v>482</v>
      </c>
      <c r="V7" s="33" t="s">
        <v>483</v>
      </c>
      <c r="W7" s="34" t="s">
        <v>484</v>
      </c>
    </row>
    <row r="8" spans="1:23" ht="69" customHeight="1" x14ac:dyDescent="0.25">
      <c r="A8" s="472"/>
      <c r="B8" s="213" t="s">
        <v>485</v>
      </c>
      <c r="C8" s="214">
        <v>5</v>
      </c>
      <c r="D8" s="33" t="s">
        <v>456</v>
      </c>
      <c r="E8" s="33" t="s">
        <v>486</v>
      </c>
      <c r="F8" s="34" t="s">
        <v>473</v>
      </c>
      <c r="G8" s="34" t="s">
        <v>481</v>
      </c>
      <c r="H8" s="34" t="s">
        <v>487</v>
      </c>
      <c r="I8" s="211"/>
      <c r="J8" s="211"/>
      <c r="K8" s="211"/>
      <c r="L8" s="2"/>
      <c r="M8" s="2"/>
      <c r="N8" s="46"/>
      <c r="O8" s="2"/>
      <c r="P8" s="2"/>
      <c r="Q8" s="211"/>
      <c r="R8" s="478"/>
      <c r="S8" s="213" t="s">
        <v>485</v>
      </c>
      <c r="T8" s="214">
        <v>5</v>
      </c>
      <c r="U8" s="32" t="s">
        <v>488</v>
      </c>
      <c r="V8" s="33" t="s">
        <v>489</v>
      </c>
      <c r="W8" s="34" t="s">
        <v>490</v>
      </c>
    </row>
    <row r="9" spans="1:23" x14ac:dyDescent="0.25">
      <c r="A9" s="211"/>
      <c r="B9" s="215"/>
      <c r="C9" s="216"/>
      <c r="D9" s="217"/>
      <c r="E9" s="218"/>
      <c r="F9" s="217"/>
      <c r="G9" s="219"/>
      <c r="H9" s="219"/>
      <c r="I9" s="211"/>
      <c r="J9" s="211"/>
      <c r="K9" s="211"/>
      <c r="L9" s="211"/>
      <c r="M9" s="211"/>
      <c r="N9" s="220"/>
      <c r="O9" s="211"/>
      <c r="P9" s="211"/>
      <c r="Q9" s="211"/>
      <c r="R9" s="211"/>
      <c r="S9" s="211"/>
      <c r="T9" s="211"/>
      <c r="U9" s="211" t="s">
        <v>491</v>
      </c>
      <c r="V9" s="211" t="s">
        <v>492</v>
      </c>
      <c r="W9" s="211"/>
    </row>
    <row r="10" spans="1:23" ht="6.75" customHeight="1" x14ac:dyDescent="0.25">
      <c r="A10" s="211"/>
      <c r="B10" s="221"/>
      <c r="C10" s="222"/>
      <c r="D10" s="223"/>
      <c r="E10" s="218"/>
      <c r="F10" s="223"/>
      <c r="G10" s="219"/>
      <c r="H10" s="219"/>
      <c r="I10" s="211"/>
      <c r="J10" s="211"/>
      <c r="K10" s="211"/>
      <c r="L10" s="211"/>
      <c r="M10" s="211"/>
      <c r="N10" s="220"/>
      <c r="O10" s="211"/>
      <c r="P10" s="211"/>
      <c r="Q10" s="211"/>
      <c r="R10" s="211"/>
      <c r="S10" s="211"/>
      <c r="T10" s="211"/>
      <c r="U10" s="211" t="s">
        <v>493</v>
      </c>
      <c r="V10" s="211" t="s">
        <v>494</v>
      </c>
      <c r="W10" s="211"/>
    </row>
    <row r="11" spans="1:23" ht="16.5" customHeight="1" x14ac:dyDescent="0.25">
      <c r="A11" s="211"/>
      <c r="B11" s="4"/>
      <c r="C11" s="4"/>
      <c r="D11" s="4"/>
      <c r="E11" s="4"/>
      <c r="F11" s="4"/>
      <c r="G11" s="4"/>
      <c r="H11" s="4"/>
      <c r="I11" s="4"/>
      <c r="J11" s="4"/>
      <c r="K11" s="4"/>
      <c r="L11" s="4"/>
      <c r="M11" s="211"/>
      <c r="N11" s="220"/>
      <c r="O11" s="211"/>
      <c r="P11" s="211"/>
      <c r="Q11" s="211"/>
      <c r="R11" s="211"/>
      <c r="S11" s="211"/>
      <c r="T11" s="211"/>
      <c r="U11" s="211" t="s">
        <v>493</v>
      </c>
      <c r="V11" s="211"/>
      <c r="W11" s="211"/>
    </row>
    <row r="12" spans="1:23" ht="16.5" customHeight="1" x14ac:dyDescent="0.25">
      <c r="A12" s="211"/>
      <c r="B12" s="224"/>
      <c r="C12" s="224"/>
      <c r="D12" s="225"/>
      <c r="E12" s="225"/>
      <c r="F12" s="225"/>
      <c r="G12" s="219"/>
      <c r="H12" s="219"/>
      <c r="I12" s="211"/>
      <c r="J12" s="211"/>
      <c r="K12" s="211"/>
      <c r="L12" s="211"/>
      <c r="M12" s="211"/>
      <c r="N12" s="49" t="s">
        <v>495</v>
      </c>
      <c r="O12" s="49" t="s">
        <v>496</v>
      </c>
      <c r="P12" s="49" t="s">
        <v>54</v>
      </c>
      <c r="Q12" s="49" t="s">
        <v>497</v>
      </c>
      <c r="R12" s="226"/>
      <c r="S12" s="211"/>
      <c r="T12" s="211"/>
      <c r="U12" s="211" t="s">
        <v>498</v>
      </c>
      <c r="V12" s="211"/>
      <c r="W12" s="211"/>
    </row>
    <row r="13" spans="1:23" ht="33" customHeight="1" x14ac:dyDescent="0.25">
      <c r="A13" s="211"/>
      <c r="B13" s="221"/>
      <c r="C13" s="221"/>
      <c r="D13" s="218"/>
      <c r="E13" s="218"/>
      <c r="F13" s="218"/>
      <c r="G13" s="219"/>
      <c r="H13" s="219"/>
      <c r="I13" s="211"/>
      <c r="J13" s="211"/>
      <c r="K13" s="211"/>
      <c r="L13" s="211"/>
      <c r="M13" s="211"/>
      <c r="N13" s="48">
        <v>1</v>
      </c>
      <c r="O13" s="48" t="s">
        <v>451</v>
      </c>
      <c r="P13" s="50" t="s">
        <v>499</v>
      </c>
      <c r="Q13" s="50" t="s">
        <v>500</v>
      </c>
      <c r="R13" s="226"/>
      <c r="S13" s="211"/>
      <c r="T13" s="211"/>
      <c r="U13" s="211" t="s">
        <v>493</v>
      </c>
      <c r="V13" s="211" t="s">
        <v>501</v>
      </c>
      <c r="W13" s="211"/>
    </row>
    <row r="14" spans="1:23" ht="33" customHeight="1" x14ac:dyDescent="0.25">
      <c r="A14" s="211"/>
      <c r="B14" s="4"/>
      <c r="C14" s="4"/>
      <c r="D14" s="4"/>
      <c r="E14" s="4"/>
      <c r="F14" s="4"/>
      <c r="G14" s="4"/>
      <c r="H14" s="4"/>
      <c r="I14" s="4"/>
      <c r="J14" s="4"/>
      <c r="K14" s="4"/>
      <c r="L14" s="4"/>
      <c r="M14" s="211"/>
      <c r="N14" s="48">
        <v>2</v>
      </c>
      <c r="O14" s="48" t="s">
        <v>461</v>
      </c>
      <c r="P14" s="50" t="s">
        <v>502</v>
      </c>
      <c r="Q14" s="50" t="s">
        <v>503</v>
      </c>
      <c r="R14" s="226"/>
      <c r="S14" s="211"/>
      <c r="T14" s="211"/>
      <c r="U14" s="211" t="s">
        <v>504</v>
      </c>
      <c r="V14" s="211" t="s">
        <v>505</v>
      </c>
      <c r="W14" s="211"/>
    </row>
    <row r="15" spans="1:23" ht="33" customHeight="1" x14ac:dyDescent="0.25">
      <c r="A15" s="211"/>
      <c r="B15" s="211"/>
      <c r="C15" s="211"/>
      <c r="D15" s="219"/>
      <c r="E15" s="219"/>
      <c r="F15" s="219"/>
      <c r="G15" s="219"/>
      <c r="H15" s="219"/>
      <c r="I15" s="211"/>
      <c r="J15" s="211"/>
      <c r="K15" s="211"/>
      <c r="L15" s="211"/>
      <c r="M15" s="211"/>
      <c r="N15" s="48">
        <v>3</v>
      </c>
      <c r="O15" s="48" t="s">
        <v>506</v>
      </c>
      <c r="P15" s="50" t="s">
        <v>507</v>
      </c>
      <c r="Q15" s="50" t="s">
        <v>508</v>
      </c>
      <c r="R15" s="226"/>
      <c r="S15" s="211"/>
      <c r="T15" s="211"/>
      <c r="U15" s="211" t="s">
        <v>504</v>
      </c>
      <c r="V15" s="211"/>
      <c r="W15" s="211"/>
    </row>
    <row r="16" spans="1:23" ht="33" customHeight="1" x14ac:dyDescent="0.25">
      <c r="A16" s="211"/>
      <c r="B16" s="211"/>
      <c r="C16" s="211"/>
      <c r="D16" s="219"/>
      <c r="E16" s="219"/>
      <c r="F16" s="219"/>
      <c r="G16" s="219"/>
      <c r="H16" s="219"/>
      <c r="I16" s="211"/>
      <c r="J16" s="211"/>
      <c r="K16" s="211"/>
      <c r="L16" s="211"/>
      <c r="M16" s="211"/>
      <c r="N16" s="48">
        <v>4</v>
      </c>
      <c r="O16" s="48" t="s">
        <v>477</v>
      </c>
      <c r="P16" s="50" t="s">
        <v>509</v>
      </c>
      <c r="Q16" s="50" t="s">
        <v>510</v>
      </c>
      <c r="R16" s="226"/>
      <c r="S16" s="211"/>
      <c r="T16" s="211"/>
      <c r="U16" s="211" t="s">
        <v>511</v>
      </c>
      <c r="V16" s="211"/>
      <c r="W16" s="211"/>
    </row>
    <row r="17" spans="14:22" ht="40.5" customHeight="1" x14ac:dyDescent="0.25">
      <c r="N17" s="48">
        <v>5</v>
      </c>
      <c r="O17" s="48" t="s">
        <v>485</v>
      </c>
      <c r="P17" s="50" t="s">
        <v>512</v>
      </c>
      <c r="Q17" s="50" t="s">
        <v>513</v>
      </c>
      <c r="R17" s="226"/>
      <c r="S17" s="211"/>
      <c r="T17" s="211"/>
      <c r="U17" s="211" t="s">
        <v>514</v>
      </c>
      <c r="V17" s="211"/>
    </row>
    <row r="18" spans="14:22" x14ac:dyDescent="0.25">
      <c r="N18" s="220"/>
      <c r="O18" s="211"/>
      <c r="P18" s="211"/>
      <c r="Q18" s="211"/>
      <c r="R18" s="211"/>
      <c r="S18" s="211"/>
      <c r="T18" s="211"/>
      <c r="U18" s="211" t="s">
        <v>515</v>
      </c>
      <c r="V18" s="211"/>
    </row>
    <row r="19" spans="14:22" x14ac:dyDescent="0.25">
      <c r="N19" s="220"/>
      <c r="O19" s="211"/>
      <c r="P19" s="211"/>
      <c r="Q19" s="211"/>
      <c r="R19" s="211"/>
      <c r="S19" s="211"/>
      <c r="T19" s="211"/>
      <c r="U19" s="211" t="s">
        <v>493</v>
      </c>
      <c r="V19" s="211" t="s">
        <v>516</v>
      </c>
    </row>
    <row r="20" spans="14:22" x14ac:dyDescent="0.25">
      <c r="N20" s="220"/>
      <c r="O20" s="211"/>
      <c r="P20" s="211"/>
      <c r="Q20" s="211"/>
      <c r="R20" s="211"/>
      <c r="S20" s="211"/>
      <c r="T20" s="211"/>
      <c r="U20" s="211" t="s">
        <v>493</v>
      </c>
      <c r="V20" s="211" t="s">
        <v>517</v>
      </c>
    </row>
    <row r="21" spans="14:22" x14ac:dyDescent="0.25">
      <c r="N21" s="220"/>
      <c r="O21" s="211"/>
      <c r="P21" s="211"/>
      <c r="Q21" s="211"/>
      <c r="R21" s="211"/>
      <c r="S21" s="211"/>
      <c r="T21" s="211"/>
      <c r="U21" s="211" t="s">
        <v>493</v>
      </c>
      <c r="V21" s="211"/>
    </row>
    <row r="22" spans="14:22" x14ac:dyDescent="0.25">
      <c r="N22" s="220"/>
      <c r="O22" s="211"/>
      <c r="P22" s="211"/>
      <c r="Q22" s="211"/>
      <c r="R22" s="211"/>
      <c r="S22" s="211"/>
      <c r="T22" s="211"/>
      <c r="U22" s="211" t="s">
        <v>511</v>
      </c>
      <c r="V22" s="211"/>
    </row>
    <row r="23" spans="14:22" x14ac:dyDescent="0.25">
      <c r="N23" s="220"/>
      <c r="O23" s="211"/>
      <c r="P23" s="211"/>
      <c r="Q23" s="211"/>
      <c r="R23" s="211"/>
      <c r="S23" s="211"/>
      <c r="T23" s="211"/>
      <c r="U23" s="211" t="s">
        <v>514</v>
      </c>
      <c r="V23" s="211"/>
    </row>
    <row r="24" spans="14:22" x14ac:dyDescent="0.25">
      <c r="N24" s="220"/>
      <c r="O24" s="211"/>
      <c r="P24" s="211"/>
      <c r="Q24" s="211"/>
      <c r="R24" s="211"/>
      <c r="S24" s="211"/>
      <c r="T24" s="211"/>
      <c r="U24" s="211" t="s">
        <v>518</v>
      </c>
      <c r="V24" s="211"/>
    </row>
    <row r="25" spans="14:22" x14ac:dyDescent="0.25">
      <c r="N25" s="220"/>
      <c r="O25" s="211"/>
      <c r="P25" s="211"/>
      <c r="Q25" s="211"/>
      <c r="R25" s="211"/>
      <c r="S25" s="211"/>
      <c r="T25" s="211"/>
      <c r="U25" s="211" t="s">
        <v>493</v>
      </c>
      <c r="V25" s="211" t="s">
        <v>519</v>
      </c>
    </row>
    <row r="26" spans="14:22" x14ac:dyDescent="0.25">
      <c r="N26" s="220"/>
      <c r="O26" s="211"/>
      <c r="P26" s="211"/>
      <c r="Q26" s="211"/>
      <c r="R26" s="211"/>
      <c r="S26" s="211"/>
      <c r="T26" s="211"/>
      <c r="U26" s="211" t="s">
        <v>493</v>
      </c>
      <c r="V26" s="211" t="s">
        <v>520</v>
      </c>
    </row>
    <row r="27" spans="14:22" x14ac:dyDescent="0.25">
      <c r="N27" s="220"/>
      <c r="O27" s="211"/>
      <c r="P27" s="211"/>
      <c r="Q27" s="211"/>
      <c r="R27" s="211"/>
      <c r="S27" s="211"/>
      <c r="T27" s="211"/>
      <c r="U27" s="211" t="s">
        <v>493</v>
      </c>
      <c r="V27" s="211"/>
    </row>
    <row r="28" spans="14:22" x14ac:dyDescent="0.25">
      <c r="N28" s="220"/>
      <c r="O28" s="211"/>
      <c r="P28" s="211"/>
      <c r="Q28" s="211"/>
      <c r="R28" s="211"/>
      <c r="S28" s="211"/>
      <c r="T28" s="211"/>
      <c r="U28" s="211" t="s">
        <v>511</v>
      </c>
      <c r="V28" s="211"/>
    </row>
    <row r="29" spans="14:22" x14ac:dyDescent="0.25">
      <c r="N29" s="220"/>
      <c r="O29" s="211"/>
      <c r="P29" s="211"/>
      <c r="Q29" s="211"/>
      <c r="R29" s="211"/>
      <c r="S29" s="211"/>
      <c r="T29" s="211"/>
      <c r="U29" s="211" t="s">
        <v>514</v>
      </c>
      <c r="V29" s="211"/>
    </row>
  </sheetData>
  <mergeCells count="4">
    <mergeCell ref="D1:H1"/>
    <mergeCell ref="A4:A8"/>
    <mergeCell ref="U1:W1"/>
    <mergeCell ref="R4:R8"/>
  </mergeCells>
  <printOptions horizontalCentered="1"/>
  <pageMargins left="0.43307086614173229" right="0.43307086614173229" top="0.35433070866141736" bottom="0.35433070866141736" header="0.51181102362204722" footer="0.31496062992125984"/>
  <pageSetup firstPageNumber="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8"/>
  <sheetViews>
    <sheetView workbookViewId="0"/>
  </sheetViews>
  <sheetFormatPr baseColWidth="10" defaultColWidth="11.42578125" defaultRowHeight="15" x14ac:dyDescent="0.25"/>
  <cols>
    <col min="1" max="1" width="21.85546875" style="8" customWidth="1"/>
    <col min="2" max="2" width="32.42578125" style="102" customWidth="1"/>
    <col min="3" max="4" width="16.7109375" style="8" customWidth="1"/>
    <col min="5" max="5" width="15.85546875" style="8" customWidth="1"/>
    <col min="6" max="16384" width="11.42578125" style="8"/>
  </cols>
  <sheetData>
    <row r="1" spans="1:8" ht="15.75" thickBot="1" x14ac:dyDescent="0.3"/>
    <row r="2" spans="1:8" ht="40.5" customHeight="1" x14ac:dyDescent="0.25">
      <c r="A2" s="479" t="s">
        <v>29</v>
      </c>
      <c r="B2" s="136" t="s">
        <v>63</v>
      </c>
      <c r="C2" s="137" t="s">
        <v>521</v>
      </c>
      <c r="D2" s="137" t="s">
        <v>522</v>
      </c>
      <c r="E2" s="137">
        <v>15</v>
      </c>
      <c r="F2" s="137">
        <v>0</v>
      </c>
      <c r="G2" s="137"/>
      <c r="H2" s="138"/>
    </row>
    <row r="3" spans="1:8" ht="38.25" x14ac:dyDescent="0.25">
      <c r="A3" s="480"/>
      <c r="B3" s="101" t="s">
        <v>64</v>
      </c>
      <c r="C3" s="9" t="s">
        <v>523</v>
      </c>
      <c r="D3" s="9" t="s">
        <v>524</v>
      </c>
      <c r="E3" s="9">
        <v>15</v>
      </c>
      <c r="F3" s="9">
        <v>0</v>
      </c>
      <c r="G3" s="9"/>
      <c r="H3" s="139"/>
    </row>
    <row r="4" spans="1:8" ht="63.75" x14ac:dyDescent="0.25">
      <c r="A4" s="204" t="s">
        <v>30</v>
      </c>
      <c r="B4" s="101" t="s">
        <v>65</v>
      </c>
      <c r="C4" s="9" t="s">
        <v>525</v>
      </c>
      <c r="D4" s="9" t="s">
        <v>526</v>
      </c>
      <c r="E4" s="9">
        <v>15</v>
      </c>
      <c r="F4" s="9">
        <v>0</v>
      </c>
      <c r="G4" s="9"/>
      <c r="H4" s="139"/>
    </row>
    <row r="5" spans="1:8" ht="51" x14ac:dyDescent="0.25">
      <c r="A5" s="204" t="s">
        <v>31</v>
      </c>
      <c r="B5" s="101" t="s">
        <v>66</v>
      </c>
      <c r="C5" s="9" t="s">
        <v>527</v>
      </c>
      <c r="D5" s="9" t="s">
        <v>528</v>
      </c>
      <c r="E5" s="9" t="s">
        <v>529</v>
      </c>
      <c r="F5" s="9">
        <v>15</v>
      </c>
      <c r="G5" s="9">
        <v>10</v>
      </c>
      <c r="H5" s="139">
        <v>0</v>
      </c>
    </row>
    <row r="6" spans="1:8" ht="51" x14ac:dyDescent="0.25">
      <c r="A6" s="204" t="s">
        <v>32</v>
      </c>
      <c r="B6" s="101" t="s">
        <v>67</v>
      </c>
      <c r="C6" s="9" t="s">
        <v>530</v>
      </c>
      <c r="D6" s="9" t="s">
        <v>531</v>
      </c>
      <c r="E6" s="9">
        <v>15</v>
      </c>
      <c r="F6" s="9">
        <v>0</v>
      </c>
      <c r="G6" s="9"/>
      <c r="H6" s="139"/>
    </row>
    <row r="7" spans="1:8" ht="56.25" x14ac:dyDescent="0.25">
      <c r="A7" s="204" t="s">
        <v>33</v>
      </c>
      <c r="B7" s="101" t="s">
        <v>68</v>
      </c>
      <c r="C7" s="9" t="s">
        <v>532</v>
      </c>
      <c r="D7" s="9" t="s">
        <v>533</v>
      </c>
      <c r="E7" s="9">
        <v>15</v>
      </c>
      <c r="F7" s="9">
        <v>0</v>
      </c>
      <c r="G7" s="9"/>
      <c r="H7" s="139"/>
    </row>
    <row r="8" spans="1:8" ht="57" thickBot="1" x14ac:dyDescent="0.3">
      <c r="A8" s="140" t="s">
        <v>34</v>
      </c>
      <c r="B8" s="141" t="s">
        <v>69</v>
      </c>
      <c r="C8" s="53" t="s">
        <v>534</v>
      </c>
      <c r="D8" s="53" t="s">
        <v>535</v>
      </c>
      <c r="E8" s="53" t="s">
        <v>536</v>
      </c>
      <c r="F8" s="53">
        <v>10</v>
      </c>
      <c r="G8" s="53">
        <v>5</v>
      </c>
      <c r="H8" s="142">
        <v>0</v>
      </c>
    </row>
  </sheetData>
  <mergeCells count="1">
    <mergeCell ref="A2:A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1">
    <pageSetUpPr fitToPage="1"/>
  </sheetPr>
  <dimension ref="A1:N268"/>
  <sheetViews>
    <sheetView showGridLines="0" workbookViewId="0">
      <pane xSplit="1" ySplit="8" topLeftCell="E9" activePane="bottomRight" state="frozen"/>
      <selection pane="topRight" activeCell="B1" sqref="B1"/>
      <selection pane="bottomLeft" activeCell="A9" sqref="A9"/>
      <selection pane="bottomRight" activeCell="G22" sqref="G22"/>
    </sheetView>
  </sheetViews>
  <sheetFormatPr baseColWidth="10" defaultColWidth="11.42578125" defaultRowHeight="15" x14ac:dyDescent="0.25"/>
  <cols>
    <col min="1" max="1" width="36.7109375" style="58" customWidth="1"/>
    <col min="2" max="2" width="10.28515625" style="58" customWidth="1"/>
    <col min="3" max="3" width="12.28515625" style="76" customWidth="1"/>
    <col min="4" max="4" width="40.42578125" style="75" customWidth="1"/>
    <col min="5" max="5" width="20.85546875" style="76" customWidth="1"/>
    <col min="6" max="6" width="17.85546875" style="76" customWidth="1"/>
    <col min="7" max="7" width="16.28515625" style="76" customWidth="1"/>
    <col min="8" max="8" width="16.140625" style="76" customWidth="1"/>
    <col min="9" max="9" width="13.7109375" style="60" customWidth="1"/>
    <col min="10" max="10" width="62" style="58" customWidth="1"/>
    <col min="11" max="11" width="24.85546875" style="58" customWidth="1"/>
    <col min="12" max="12" width="6.28515625" style="57" customWidth="1"/>
    <col min="13" max="13" width="15" style="58" customWidth="1"/>
    <col min="14" max="14" width="20.42578125" style="57" customWidth="1"/>
    <col min="15" max="16384" width="11.42578125" style="57"/>
  </cols>
  <sheetData>
    <row r="1" spans="1:14" ht="15.75" thickTop="1" x14ac:dyDescent="0.25">
      <c r="A1" s="497"/>
      <c r="B1" s="500" t="s">
        <v>537</v>
      </c>
      <c r="C1" s="501"/>
      <c r="D1" s="501"/>
      <c r="E1" s="501"/>
      <c r="F1" s="501"/>
      <c r="G1" s="501"/>
      <c r="H1" s="501"/>
      <c r="I1" s="501"/>
      <c r="J1" s="502"/>
      <c r="K1" s="484" t="s">
        <v>538</v>
      </c>
    </row>
    <row r="2" spans="1:14" x14ac:dyDescent="0.25">
      <c r="A2" s="498"/>
      <c r="B2" s="503" t="s">
        <v>539</v>
      </c>
      <c r="C2" s="438"/>
      <c r="D2" s="438"/>
      <c r="E2" s="438"/>
      <c r="F2" s="438"/>
      <c r="G2" s="438"/>
      <c r="H2" s="438"/>
      <c r="I2" s="438"/>
      <c r="J2" s="504"/>
      <c r="K2" s="485"/>
    </row>
    <row r="3" spans="1:14" ht="15.75" thickBot="1" x14ac:dyDescent="0.3">
      <c r="A3" s="499"/>
      <c r="B3" s="505" t="s">
        <v>540</v>
      </c>
      <c r="C3" s="506"/>
      <c r="D3" s="506"/>
      <c r="E3" s="506"/>
      <c r="F3" s="506"/>
      <c r="G3" s="506"/>
      <c r="H3" s="506"/>
      <c r="I3" s="506"/>
      <c r="J3" s="507"/>
      <c r="K3" s="486"/>
    </row>
    <row r="4" spans="1:14" ht="6" customHeight="1" thickTop="1" thickBot="1" x14ac:dyDescent="0.3">
      <c r="A4" s="57"/>
      <c r="B4" s="57"/>
      <c r="C4" s="57"/>
      <c r="D4" s="57"/>
      <c r="E4" s="57"/>
      <c r="F4" s="57"/>
      <c r="G4" s="57"/>
      <c r="H4" s="57"/>
      <c r="I4" s="57"/>
      <c r="J4" s="57"/>
      <c r="K4" s="57"/>
    </row>
    <row r="5" spans="1:14" ht="18.75" customHeight="1" thickTop="1" thickBot="1" x14ac:dyDescent="0.3">
      <c r="A5" s="487" t="s">
        <v>364</v>
      </c>
      <c r="B5" s="488"/>
      <c r="C5" s="489"/>
      <c r="D5" s="490"/>
      <c r="E5" s="491"/>
      <c r="F5" s="492"/>
      <c r="G5" s="508" t="s">
        <v>541</v>
      </c>
      <c r="H5" s="509"/>
      <c r="I5" s="509"/>
      <c r="J5" s="510"/>
      <c r="K5" s="511"/>
      <c r="M5" s="493" t="s">
        <v>542</v>
      </c>
      <c r="N5" s="494"/>
    </row>
    <row r="6" spans="1:14" ht="8.25" customHeight="1" thickTop="1" thickBot="1" x14ac:dyDescent="0.3">
      <c r="A6" s="57"/>
      <c r="B6" s="57"/>
      <c r="C6" s="57"/>
      <c r="D6" s="57"/>
      <c r="E6" s="57"/>
      <c r="F6" s="57"/>
      <c r="G6" s="57"/>
      <c r="H6" s="57"/>
      <c r="I6" s="57"/>
      <c r="J6" s="57"/>
      <c r="K6" s="57"/>
      <c r="M6" s="495"/>
      <c r="N6" s="496"/>
    </row>
    <row r="7" spans="1:14" ht="15" customHeight="1" thickTop="1" thickBot="1" x14ac:dyDescent="0.3">
      <c r="A7" s="59"/>
      <c r="B7" s="59"/>
      <c r="C7" s="60"/>
      <c r="D7" s="61"/>
      <c r="E7" s="60"/>
      <c r="F7" s="481" t="s">
        <v>543</v>
      </c>
      <c r="G7" s="482"/>
      <c r="H7" s="482"/>
      <c r="I7" s="483"/>
      <c r="J7" s="59"/>
      <c r="K7" s="59"/>
      <c r="M7" s="80" t="s">
        <v>544</v>
      </c>
      <c r="N7" s="81"/>
    </row>
    <row r="8" spans="1:14" ht="46.5" thickTop="1" thickBot="1" x14ac:dyDescent="0.3">
      <c r="A8" s="62" t="s">
        <v>545</v>
      </c>
      <c r="B8" s="63" t="s">
        <v>546</v>
      </c>
      <c r="C8" s="63" t="s">
        <v>547</v>
      </c>
      <c r="D8" s="63" t="s">
        <v>50</v>
      </c>
      <c r="E8" s="63" t="s">
        <v>548</v>
      </c>
      <c r="F8" s="90" t="s">
        <v>549</v>
      </c>
      <c r="G8" s="90" t="s">
        <v>550</v>
      </c>
      <c r="H8" s="90" t="s">
        <v>551</v>
      </c>
      <c r="I8" s="64" t="s">
        <v>552</v>
      </c>
      <c r="J8" s="79" t="s">
        <v>553</v>
      </c>
      <c r="K8" s="65" t="s">
        <v>554</v>
      </c>
      <c r="M8" s="66" t="s">
        <v>555</v>
      </c>
      <c r="N8" s="81"/>
    </row>
    <row r="9" spans="1:14" s="74" customFormat="1" ht="15.75" thickTop="1" x14ac:dyDescent="0.25">
      <c r="A9" s="67"/>
      <c r="B9" s="77"/>
      <c r="C9" s="68"/>
      <c r="D9" s="69"/>
      <c r="E9" s="70"/>
      <c r="F9" s="71"/>
      <c r="G9" s="71"/>
      <c r="H9" s="71"/>
      <c r="I9" s="78">
        <f t="shared" ref="I9:I62" si="0">SUM(IF(G9="Si",40,0)+IF(F9="Óptimo",30,IF(F9="Moderado",10,0))+IF(H9="Óptimo",30,IF(H9="Satisfactorio",20,IF(H9="Moderado",10,0))))</f>
        <v>0</v>
      </c>
      <c r="J9" s="72"/>
      <c r="K9" s="73"/>
      <c r="M9" s="512"/>
      <c r="N9" s="513"/>
    </row>
    <row r="10" spans="1:14" s="74" customFormat="1" x14ac:dyDescent="0.25">
      <c r="A10" s="67"/>
      <c r="B10" s="77"/>
      <c r="C10" s="68"/>
      <c r="D10" s="69"/>
      <c r="E10" s="70"/>
      <c r="F10" s="71"/>
      <c r="G10" s="71"/>
      <c r="H10" s="71"/>
      <c r="I10" s="78">
        <f t="shared" si="0"/>
        <v>0</v>
      </c>
      <c r="J10" s="72"/>
      <c r="K10" s="73"/>
      <c r="M10" s="512"/>
      <c r="N10" s="513"/>
    </row>
    <row r="11" spans="1:14" s="74" customFormat="1" x14ac:dyDescent="0.25">
      <c r="A11" s="67"/>
      <c r="B11" s="77"/>
      <c r="C11" s="68"/>
      <c r="D11" s="69"/>
      <c r="E11" s="70"/>
      <c r="F11" s="71"/>
      <c r="G11" s="71"/>
      <c r="H11" s="71"/>
      <c r="I11" s="78">
        <f t="shared" si="0"/>
        <v>0</v>
      </c>
      <c r="J11" s="72"/>
      <c r="K11" s="73"/>
      <c r="M11" s="512"/>
      <c r="N11" s="513"/>
    </row>
    <row r="12" spans="1:14" s="74" customFormat="1" x14ac:dyDescent="0.25">
      <c r="A12" s="67"/>
      <c r="B12" s="77"/>
      <c r="C12" s="68"/>
      <c r="D12" s="69"/>
      <c r="E12" s="70"/>
      <c r="F12" s="71"/>
      <c r="G12" s="71"/>
      <c r="H12" s="71"/>
      <c r="I12" s="78">
        <f t="shared" si="0"/>
        <v>0</v>
      </c>
      <c r="J12" s="72"/>
      <c r="K12" s="73"/>
      <c r="M12" s="512"/>
      <c r="N12" s="513"/>
    </row>
    <row r="13" spans="1:14" s="74" customFormat="1" x14ac:dyDescent="0.25">
      <c r="A13" s="67"/>
      <c r="B13" s="77"/>
      <c r="C13" s="68"/>
      <c r="D13" s="69"/>
      <c r="E13" s="70"/>
      <c r="F13" s="71"/>
      <c r="G13" s="71"/>
      <c r="H13" s="71"/>
      <c r="I13" s="78">
        <f t="shared" si="0"/>
        <v>0</v>
      </c>
      <c r="J13" s="72"/>
      <c r="K13" s="73"/>
      <c r="M13" s="512"/>
      <c r="N13" s="513"/>
    </row>
    <row r="14" spans="1:14" s="74" customFormat="1" x14ac:dyDescent="0.25">
      <c r="A14" s="67"/>
      <c r="B14" s="77"/>
      <c r="C14" s="68"/>
      <c r="D14" s="69"/>
      <c r="E14" s="70"/>
      <c r="F14" s="71"/>
      <c r="G14" s="71"/>
      <c r="H14" s="71"/>
      <c r="I14" s="78">
        <f t="shared" si="0"/>
        <v>0</v>
      </c>
      <c r="J14" s="72"/>
      <c r="K14" s="73"/>
      <c r="M14" s="512"/>
      <c r="N14" s="513"/>
    </row>
    <row r="15" spans="1:14" s="74" customFormat="1" x14ac:dyDescent="0.25">
      <c r="A15" s="67"/>
      <c r="B15" s="77"/>
      <c r="C15" s="68"/>
      <c r="D15" s="69"/>
      <c r="E15" s="70"/>
      <c r="F15" s="71"/>
      <c r="G15" s="71"/>
      <c r="H15" s="71"/>
      <c r="I15" s="78">
        <f t="shared" si="0"/>
        <v>0</v>
      </c>
      <c r="J15" s="72"/>
      <c r="K15" s="73"/>
      <c r="M15" s="512"/>
      <c r="N15" s="513"/>
    </row>
    <row r="16" spans="1:14" s="74" customFormat="1" x14ac:dyDescent="0.25">
      <c r="A16" s="67"/>
      <c r="B16" s="77"/>
      <c r="C16" s="68"/>
      <c r="D16" s="69"/>
      <c r="E16" s="70"/>
      <c r="F16" s="71"/>
      <c r="G16" s="71"/>
      <c r="H16" s="71"/>
      <c r="I16" s="78">
        <f t="shared" si="0"/>
        <v>0</v>
      </c>
      <c r="J16" s="72"/>
      <c r="K16" s="73"/>
      <c r="M16" s="512"/>
      <c r="N16" s="513"/>
    </row>
    <row r="17" spans="1:14" s="74" customFormat="1" x14ac:dyDescent="0.25">
      <c r="A17" s="67"/>
      <c r="B17" s="77"/>
      <c r="C17" s="68"/>
      <c r="D17" s="69"/>
      <c r="E17" s="70"/>
      <c r="F17" s="71"/>
      <c r="G17" s="71"/>
      <c r="H17" s="71"/>
      <c r="I17" s="78">
        <f t="shared" si="0"/>
        <v>0</v>
      </c>
      <c r="J17" s="72"/>
      <c r="K17" s="73"/>
      <c r="M17" s="512"/>
      <c r="N17" s="513"/>
    </row>
    <row r="18" spans="1:14" s="74" customFormat="1" x14ac:dyDescent="0.25">
      <c r="A18" s="67"/>
      <c r="B18" s="77"/>
      <c r="C18" s="68"/>
      <c r="D18" s="69"/>
      <c r="E18" s="70"/>
      <c r="F18" s="71"/>
      <c r="G18" s="71"/>
      <c r="H18" s="71"/>
      <c r="I18" s="78">
        <f t="shared" si="0"/>
        <v>0</v>
      </c>
      <c r="J18" s="72"/>
      <c r="K18" s="73"/>
      <c r="M18" s="512"/>
      <c r="N18" s="513"/>
    </row>
    <row r="19" spans="1:14" s="74" customFormat="1" x14ac:dyDescent="0.25">
      <c r="A19" s="67"/>
      <c r="B19" s="77"/>
      <c r="C19" s="68"/>
      <c r="D19" s="69"/>
      <c r="E19" s="70"/>
      <c r="F19" s="71"/>
      <c r="G19" s="71"/>
      <c r="H19" s="71"/>
      <c r="I19" s="78">
        <f t="shared" si="0"/>
        <v>0</v>
      </c>
      <c r="J19" s="72"/>
      <c r="K19" s="73"/>
      <c r="M19" s="512"/>
      <c r="N19" s="513"/>
    </row>
    <row r="20" spans="1:14" s="74" customFormat="1" x14ac:dyDescent="0.25">
      <c r="A20" s="67"/>
      <c r="B20" s="77"/>
      <c r="C20" s="68"/>
      <c r="D20" s="69"/>
      <c r="E20" s="70"/>
      <c r="F20" s="71"/>
      <c r="G20" s="71"/>
      <c r="H20" s="71"/>
      <c r="I20" s="78">
        <f t="shared" si="0"/>
        <v>0</v>
      </c>
      <c r="J20" s="72"/>
      <c r="K20" s="73"/>
      <c r="M20" s="512"/>
      <c r="N20" s="513"/>
    </row>
    <row r="21" spans="1:14" s="74" customFormat="1" x14ac:dyDescent="0.25">
      <c r="A21" s="67"/>
      <c r="B21" s="77"/>
      <c r="C21" s="68"/>
      <c r="D21" s="69"/>
      <c r="E21" s="70"/>
      <c r="F21" s="71"/>
      <c r="G21" s="71"/>
      <c r="H21" s="71"/>
      <c r="I21" s="78">
        <f t="shared" si="0"/>
        <v>0</v>
      </c>
      <c r="J21" s="72"/>
      <c r="K21" s="73"/>
      <c r="M21" s="512"/>
      <c r="N21" s="513"/>
    </row>
    <row r="22" spans="1:14" s="74" customFormat="1" x14ac:dyDescent="0.25">
      <c r="A22" s="67"/>
      <c r="B22" s="77"/>
      <c r="C22" s="68"/>
      <c r="D22" s="69"/>
      <c r="E22" s="70"/>
      <c r="F22" s="71"/>
      <c r="G22" s="71"/>
      <c r="H22" s="71"/>
      <c r="I22" s="78">
        <f t="shared" si="0"/>
        <v>0</v>
      </c>
      <c r="J22" s="72"/>
      <c r="K22" s="73"/>
      <c r="M22" s="512"/>
      <c r="N22" s="513"/>
    </row>
    <row r="23" spans="1:14" s="74" customFormat="1" x14ac:dyDescent="0.25">
      <c r="A23" s="67"/>
      <c r="B23" s="77"/>
      <c r="C23" s="68"/>
      <c r="D23" s="69"/>
      <c r="E23" s="70"/>
      <c r="F23" s="71"/>
      <c r="G23" s="71"/>
      <c r="H23" s="71"/>
      <c r="I23" s="78">
        <f t="shared" si="0"/>
        <v>0</v>
      </c>
      <c r="J23" s="72"/>
      <c r="K23" s="73"/>
      <c r="M23" s="512"/>
      <c r="N23" s="513"/>
    </row>
    <row r="24" spans="1:14" s="74" customFormat="1" x14ac:dyDescent="0.25">
      <c r="A24" s="67"/>
      <c r="B24" s="77"/>
      <c r="C24" s="68"/>
      <c r="D24" s="69"/>
      <c r="E24" s="70"/>
      <c r="F24" s="71"/>
      <c r="G24" s="71"/>
      <c r="H24" s="71"/>
      <c r="I24" s="78">
        <f t="shared" si="0"/>
        <v>0</v>
      </c>
      <c r="J24" s="72"/>
      <c r="K24" s="73"/>
      <c r="M24" s="512"/>
      <c r="N24" s="513"/>
    </row>
    <row r="25" spans="1:14" s="74" customFormat="1" x14ac:dyDescent="0.25">
      <c r="A25" s="67"/>
      <c r="B25" s="77"/>
      <c r="C25" s="68"/>
      <c r="D25" s="69"/>
      <c r="E25" s="70"/>
      <c r="F25" s="71"/>
      <c r="G25" s="71"/>
      <c r="H25" s="71"/>
      <c r="I25" s="78">
        <f t="shared" si="0"/>
        <v>0</v>
      </c>
      <c r="J25" s="72"/>
      <c r="K25" s="73"/>
      <c r="M25" s="512"/>
      <c r="N25" s="513"/>
    </row>
    <row r="26" spans="1:14" s="74" customFormat="1" x14ac:dyDescent="0.25">
      <c r="A26" s="67"/>
      <c r="B26" s="77"/>
      <c r="C26" s="68"/>
      <c r="D26" s="69"/>
      <c r="E26" s="70"/>
      <c r="F26" s="71"/>
      <c r="G26" s="71"/>
      <c r="H26" s="71"/>
      <c r="I26" s="78">
        <f t="shared" si="0"/>
        <v>0</v>
      </c>
      <c r="J26" s="72"/>
      <c r="K26" s="73"/>
      <c r="M26" s="512"/>
      <c r="N26" s="513"/>
    </row>
    <row r="27" spans="1:14" s="74" customFormat="1" x14ac:dyDescent="0.25">
      <c r="A27" s="67"/>
      <c r="B27" s="77"/>
      <c r="C27" s="68"/>
      <c r="D27" s="69"/>
      <c r="E27" s="70"/>
      <c r="F27" s="71"/>
      <c r="G27" s="71"/>
      <c r="H27" s="71"/>
      <c r="I27" s="78">
        <f t="shared" si="0"/>
        <v>0</v>
      </c>
      <c r="J27" s="72"/>
      <c r="K27" s="73"/>
      <c r="M27" s="512"/>
      <c r="N27" s="513"/>
    </row>
    <row r="28" spans="1:14" s="74" customFormat="1" x14ac:dyDescent="0.25">
      <c r="A28" s="67"/>
      <c r="B28" s="77"/>
      <c r="C28" s="68"/>
      <c r="D28" s="69"/>
      <c r="E28" s="70"/>
      <c r="F28" s="71"/>
      <c r="G28" s="71"/>
      <c r="H28" s="71"/>
      <c r="I28" s="78">
        <f t="shared" si="0"/>
        <v>0</v>
      </c>
      <c r="J28" s="72"/>
      <c r="K28" s="73"/>
      <c r="M28" s="512"/>
      <c r="N28" s="513"/>
    </row>
    <row r="29" spans="1:14" s="74" customFormat="1" x14ac:dyDescent="0.25">
      <c r="A29" s="67"/>
      <c r="B29" s="77"/>
      <c r="C29" s="68"/>
      <c r="D29" s="69"/>
      <c r="E29" s="70"/>
      <c r="F29" s="71"/>
      <c r="G29" s="71"/>
      <c r="H29" s="71"/>
      <c r="I29" s="78">
        <f t="shared" si="0"/>
        <v>0</v>
      </c>
      <c r="J29" s="72"/>
      <c r="K29" s="73"/>
      <c r="M29" s="512"/>
      <c r="N29" s="513"/>
    </row>
    <row r="30" spans="1:14" s="74" customFormat="1" x14ac:dyDescent="0.25">
      <c r="A30" s="67"/>
      <c r="B30" s="77"/>
      <c r="C30" s="68"/>
      <c r="D30" s="69"/>
      <c r="E30" s="70"/>
      <c r="F30" s="71"/>
      <c r="G30" s="71"/>
      <c r="H30" s="71"/>
      <c r="I30" s="78">
        <f t="shared" si="0"/>
        <v>0</v>
      </c>
      <c r="J30" s="72"/>
      <c r="K30" s="73"/>
      <c r="M30" s="512"/>
      <c r="N30" s="513"/>
    </row>
    <row r="31" spans="1:14" s="74" customFormat="1" x14ac:dyDescent="0.25">
      <c r="A31" s="67"/>
      <c r="B31" s="77"/>
      <c r="C31" s="68"/>
      <c r="D31" s="69"/>
      <c r="E31" s="70"/>
      <c r="F31" s="71"/>
      <c r="G31" s="71"/>
      <c r="H31" s="71"/>
      <c r="I31" s="78">
        <f t="shared" si="0"/>
        <v>0</v>
      </c>
      <c r="J31" s="72"/>
      <c r="K31" s="73"/>
      <c r="M31" s="512"/>
      <c r="N31" s="513"/>
    </row>
    <row r="32" spans="1:14" s="74" customFormat="1" x14ac:dyDescent="0.25">
      <c r="A32" s="67"/>
      <c r="B32" s="77"/>
      <c r="C32" s="68"/>
      <c r="D32" s="69"/>
      <c r="E32" s="70"/>
      <c r="F32" s="71"/>
      <c r="G32" s="71"/>
      <c r="H32" s="71"/>
      <c r="I32" s="78">
        <f t="shared" si="0"/>
        <v>0</v>
      </c>
      <c r="J32" s="72"/>
      <c r="K32" s="73"/>
      <c r="M32" s="512"/>
      <c r="N32" s="513"/>
    </row>
    <row r="33" spans="1:14" s="74" customFormat="1" x14ac:dyDescent="0.25">
      <c r="A33" s="67"/>
      <c r="B33" s="77"/>
      <c r="C33" s="68"/>
      <c r="D33" s="69"/>
      <c r="E33" s="70"/>
      <c r="F33" s="71"/>
      <c r="G33" s="71"/>
      <c r="H33" s="71"/>
      <c r="I33" s="78">
        <f t="shared" si="0"/>
        <v>0</v>
      </c>
      <c r="J33" s="72"/>
      <c r="K33" s="73"/>
      <c r="M33" s="512"/>
      <c r="N33" s="513"/>
    </row>
    <row r="34" spans="1:14" s="74" customFormat="1" x14ac:dyDescent="0.25">
      <c r="A34" s="67"/>
      <c r="B34" s="77"/>
      <c r="C34" s="68"/>
      <c r="D34" s="69"/>
      <c r="E34" s="70"/>
      <c r="F34" s="71"/>
      <c r="G34" s="71"/>
      <c r="H34" s="71"/>
      <c r="I34" s="78">
        <f t="shared" si="0"/>
        <v>0</v>
      </c>
      <c r="J34" s="72"/>
      <c r="K34" s="73"/>
      <c r="M34" s="512"/>
      <c r="N34" s="513"/>
    </row>
    <row r="35" spans="1:14" s="74" customFormat="1" x14ac:dyDescent="0.25">
      <c r="A35" s="67"/>
      <c r="B35" s="77"/>
      <c r="C35" s="68"/>
      <c r="D35" s="69"/>
      <c r="E35" s="70"/>
      <c r="F35" s="71"/>
      <c r="G35" s="71"/>
      <c r="H35" s="71"/>
      <c r="I35" s="78">
        <f t="shared" si="0"/>
        <v>0</v>
      </c>
      <c r="J35" s="72"/>
      <c r="K35" s="73"/>
      <c r="M35" s="512"/>
      <c r="N35" s="513"/>
    </row>
    <row r="36" spans="1:14" s="74" customFormat="1" x14ac:dyDescent="0.25">
      <c r="A36" s="67"/>
      <c r="B36" s="77"/>
      <c r="C36" s="68"/>
      <c r="D36" s="69"/>
      <c r="E36" s="70"/>
      <c r="F36" s="71"/>
      <c r="G36" s="71"/>
      <c r="H36" s="71"/>
      <c r="I36" s="78">
        <f t="shared" si="0"/>
        <v>0</v>
      </c>
      <c r="J36" s="72"/>
      <c r="K36" s="73"/>
      <c r="M36" s="512"/>
      <c r="N36" s="513"/>
    </row>
    <row r="37" spans="1:14" s="74" customFormat="1" x14ac:dyDescent="0.25">
      <c r="A37" s="67"/>
      <c r="B37" s="77"/>
      <c r="C37" s="68"/>
      <c r="D37" s="69"/>
      <c r="E37" s="70"/>
      <c r="F37" s="71"/>
      <c r="G37" s="71"/>
      <c r="H37" s="71"/>
      <c r="I37" s="78">
        <f t="shared" si="0"/>
        <v>0</v>
      </c>
      <c r="J37" s="72"/>
      <c r="K37" s="73"/>
      <c r="M37" s="512"/>
      <c r="N37" s="513"/>
    </row>
    <row r="38" spans="1:14" s="74" customFormat="1" x14ac:dyDescent="0.25">
      <c r="A38" s="67"/>
      <c r="B38" s="77"/>
      <c r="C38" s="68"/>
      <c r="D38" s="69"/>
      <c r="E38" s="70"/>
      <c r="F38" s="71"/>
      <c r="G38" s="71"/>
      <c r="H38" s="71"/>
      <c r="I38" s="78">
        <f t="shared" si="0"/>
        <v>0</v>
      </c>
      <c r="J38" s="72"/>
      <c r="K38" s="73"/>
      <c r="M38" s="512"/>
      <c r="N38" s="513"/>
    </row>
    <row r="39" spans="1:14" s="74" customFormat="1" x14ac:dyDescent="0.25">
      <c r="A39" s="67"/>
      <c r="B39" s="77"/>
      <c r="C39" s="68"/>
      <c r="D39" s="69"/>
      <c r="E39" s="70"/>
      <c r="F39" s="71"/>
      <c r="G39" s="71"/>
      <c r="H39" s="71"/>
      <c r="I39" s="78">
        <f t="shared" si="0"/>
        <v>0</v>
      </c>
      <c r="J39" s="72"/>
      <c r="K39" s="73"/>
      <c r="M39" s="512"/>
      <c r="N39" s="513"/>
    </row>
    <row r="40" spans="1:14" s="74" customFormat="1" x14ac:dyDescent="0.25">
      <c r="A40" s="67"/>
      <c r="B40" s="77"/>
      <c r="C40" s="68"/>
      <c r="D40" s="69"/>
      <c r="E40" s="70"/>
      <c r="F40" s="71"/>
      <c r="G40" s="71"/>
      <c r="H40" s="71"/>
      <c r="I40" s="78">
        <f t="shared" si="0"/>
        <v>0</v>
      </c>
      <c r="J40" s="72"/>
      <c r="K40" s="73"/>
      <c r="M40" s="512"/>
      <c r="N40" s="513"/>
    </row>
    <row r="41" spans="1:14" s="74" customFormat="1" x14ac:dyDescent="0.25">
      <c r="A41" s="67"/>
      <c r="B41" s="77"/>
      <c r="C41" s="68"/>
      <c r="D41" s="69"/>
      <c r="E41" s="70"/>
      <c r="F41" s="71"/>
      <c r="G41" s="71"/>
      <c r="H41" s="71"/>
      <c r="I41" s="78">
        <f t="shared" si="0"/>
        <v>0</v>
      </c>
      <c r="J41" s="72"/>
      <c r="K41" s="73"/>
      <c r="M41" s="512"/>
      <c r="N41" s="513"/>
    </row>
    <row r="42" spans="1:14" s="74" customFormat="1" x14ac:dyDescent="0.25">
      <c r="A42" s="67"/>
      <c r="B42" s="77"/>
      <c r="C42" s="68"/>
      <c r="D42" s="69"/>
      <c r="E42" s="70"/>
      <c r="F42" s="71"/>
      <c r="G42" s="71"/>
      <c r="H42" s="71"/>
      <c r="I42" s="78">
        <f t="shared" si="0"/>
        <v>0</v>
      </c>
      <c r="J42" s="72"/>
      <c r="K42" s="73"/>
      <c r="M42" s="512"/>
      <c r="N42" s="513"/>
    </row>
    <row r="43" spans="1:14" s="74" customFormat="1" x14ac:dyDescent="0.25">
      <c r="A43" s="67"/>
      <c r="B43" s="77"/>
      <c r="C43" s="68"/>
      <c r="D43" s="69"/>
      <c r="E43" s="70"/>
      <c r="F43" s="71"/>
      <c r="G43" s="71"/>
      <c r="H43" s="71"/>
      <c r="I43" s="78">
        <f t="shared" si="0"/>
        <v>0</v>
      </c>
      <c r="J43" s="72"/>
      <c r="K43" s="73"/>
      <c r="M43" s="512"/>
      <c r="N43" s="513"/>
    </row>
    <row r="44" spans="1:14" s="74" customFormat="1" x14ac:dyDescent="0.25">
      <c r="A44" s="67"/>
      <c r="B44" s="77"/>
      <c r="C44" s="68"/>
      <c r="D44" s="69"/>
      <c r="E44" s="70"/>
      <c r="F44" s="71"/>
      <c r="G44" s="71"/>
      <c r="H44" s="71"/>
      <c r="I44" s="78">
        <f t="shared" si="0"/>
        <v>0</v>
      </c>
      <c r="J44" s="72"/>
      <c r="K44" s="73"/>
      <c r="M44" s="512"/>
      <c r="N44" s="513"/>
    </row>
    <row r="45" spans="1:14" s="74" customFormat="1" x14ac:dyDescent="0.25">
      <c r="A45" s="67"/>
      <c r="B45" s="77"/>
      <c r="C45" s="68"/>
      <c r="D45" s="69"/>
      <c r="E45" s="70"/>
      <c r="F45" s="71"/>
      <c r="G45" s="71"/>
      <c r="H45" s="71"/>
      <c r="I45" s="78">
        <f t="shared" si="0"/>
        <v>0</v>
      </c>
      <c r="J45" s="72"/>
      <c r="K45" s="73"/>
      <c r="M45" s="512"/>
      <c r="N45" s="513"/>
    </row>
    <row r="46" spans="1:14" s="74" customFormat="1" x14ac:dyDescent="0.25">
      <c r="A46" s="67"/>
      <c r="B46" s="77"/>
      <c r="C46" s="68"/>
      <c r="D46" s="69"/>
      <c r="E46" s="70"/>
      <c r="F46" s="71"/>
      <c r="G46" s="71"/>
      <c r="H46" s="71"/>
      <c r="I46" s="78">
        <f t="shared" si="0"/>
        <v>0</v>
      </c>
      <c r="J46" s="72"/>
      <c r="K46" s="73"/>
      <c r="M46" s="512"/>
      <c r="N46" s="513"/>
    </row>
    <row r="47" spans="1:14" s="74" customFormat="1" x14ac:dyDescent="0.25">
      <c r="A47" s="67"/>
      <c r="B47" s="77"/>
      <c r="C47" s="68"/>
      <c r="D47" s="69"/>
      <c r="E47" s="70"/>
      <c r="F47" s="71"/>
      <c r="G47" s="71"/>
      <c r="H47" s="71"/>
      <c r="I47" s="78">
        <f t="shared" si="0"/>
        <v>0</v>
      </c>
      <c r="J47" s="72"/>
      <c r="K47" s="73"/>
      <c r="M47" s="512"/>
      <c r="N47" s="513"/>
    </row>
    <row r="48" spans="1:14" s="74" customFormat="1" x14ac:dyDescent="0.25">
      <c r="A48" s="67"/>
      <c r="B48" s="77"/>
      <c r="C48" s="68"/>
      <c r="D48" s="69"/>
      <c r="E48" s="70"/>
      <c r="F48" s="71"/>
      <c r="G48" s="71"/>
      <c r="H48" s="71"/>
      <c r="I48" s="78">
        <f t="shared" si="0"/>
        <v>0</v>
      </c>
      <c r="J48" s="72"/>
      <c r="K48" s="73"/>
      <c r="M48" s="512"/>
      <c r="N48" s="513"/>
    </row>
    <row r="49" spans="1:14" s="74" customFormat="1" x14ac:dyDescent="0.25">
      <c r="A49" s="67"/>
      <c r="B49" s="77"/>
      <c r="C49" s="68"/>
      <c r="D49" s="69"/>
      <c r="E49" s="70"/>
      <c r="F49" s="71"/>
      <c r="G49" s="71"/>
      <c r="H49" s="71"/>
      <c r="I49" s="78">
        <f t="shared" si="0"/>
        <v>0</v>
      </c>
      <c r="J49" s="72"/>
      <c r="K49" s="73"/>
      <c r="M49" s="512"/>
      <c r="N49" s="513"/>
    </row>
    <row r="50" spans="1:14" s="74" customFormat="1" x14ac:dyDescent="0.25">
      <c r="A50" s="67"/>
      <c r="B50" s="77"/>
      <c r="C50" s="68"/>
      <c r="D50" s="69"/>
      <c r="E50" s="70"/>
      <c r="F50" s="71"/>
      <c r="G50" s="71"/>
      <c r="H50" s="71"/>
      <c r="I50" s="78">
        <f t="shared" si="0"/>
        <v>0</v>
      </c>
      <c r="J50" s="72"/>
      <c r="K50" s="73"/>
      <c r="M50" s="512"/>
      <c r="N50" s="513"/>
    </row>
    <row r="51" spans="1:14" s="74" customFormat="1" x14ac:dyDescent="0.25">
      <c r="A51" s="67"/>
      <c r="B51" s="77"/>
      <c r="C51" s="68"/>
      <c r="D51" s="69"/>
      <c r="E51" s="70"/>
      <c r="F51" s="71"/>
      <c r="G51" s="71"/>
      <c r="H51" s="71"/>
      <c r="I51" s="78">
        <f t="shared" si="0"/>
        <v>0</v>
      </c>
      <c r="J51" s="72"/>
      <c r="K51" s="73"/>
      <c r="M51" s="512"/>
      <c r="N51" s="513"/>
    </row>
    <row r="52" spans="1:14" s="74" customFormat="1" x14ac:dyDescent="0.25">
      <c r="A52" s="67"/>
      <c r="B52" s="77"/>
      <c r="C52" s="68"/>
      <c r="D52" s="69"/>
      <c r="E52" s="70"/>
      <c r="F52" s="71"/>
      <c r="G52" s="71"/>
      <c r="H52" s="71"/>
      <c r="I52" s="78">
        <f t="shared" si="0"/>
        <v>0</v>
      </c>
      <c r="J52" s="72"/>
      <c r="K52" s="73"/>
      <c r="M52" s="512"/>
      <c r="N52" s="513"/>
    </row>
    <row r="53" spans="1:14" s="74" customFormat="1" x14ac:dyDescent="0.25">
      <c r="A53" s="67"/>
      <c r="B53" s="77"/>
      <c r="C53" s="68"/>
      <c r="D53" s="69"/>
      <c r="E53" s="70"/>
      <c r="F53" s="71"/>
      <c r="G53" s="71"/>
      <c r="H53" s="71"/>
      <c r="I53" s="78">
        <f t="shared" si="0"/>
        <v>0</v>
      </c>
      <c r="J53" s="72"/>
      <c r="K53" s="73"/>
      <c r="M53" s="512"/>
      <c r="N53" s="513"/>
    </row>
    <row r="54" spans="1:14" s="74" customFormat="1" x14ac:dyDescent="0.25">
      <c r="A54" s="67"/>
      <c r="B54" s="77"/>
      <c r="C54" s="68"/>
      <c r="D54" s="69"/>
      <c r="E54" s="70"/>
      <c r="F54" s="71"/>
      <c r="G54" s="71"/>
      <c r="H54" s="71"/>
      <c r="I54" s="78">
        <f t="shared" si="0"/>
        <v>0</v>
      </c>
      <c r="J54" s="72"/>
      <c r="K54" s="73"/>
      <c r="M54" s="512"/>
      <c r="N54" s="513"/>
    </row>
    <row r="55" spans="1:14" s="74" customFormat="1" x14ac:dyDescent="0.25">
      <c r="A55" s="67"/>
      <c r="B55" s="77"/>
      <c r="C55" s="68"/>
      <c r="D55" s="69"/>
      <c r="E55" s="70"/>
      <c r="F55" s="71"/>
      <c r="G55" s="71"/>
      <c r="H55" s="71"/>
      <c r="I55" s="78">
        <f t="shared" si="0"/>
        <v>0</v>
      </c>
      <c r="J55" s="72"/>
      <c r="K55" s="73"/>
      <c r="M55" s="512"/>
      <c r="N55" s="513"/>
    </row>
    <row r="56" spans="1:14" s="74" customFormat="1" x14ac:dyDescent="0.25">
      <c r="A56" s="67"/>
      <c r="B56" s="77"/>
      <c r="C56" s="68"/>
      <c r="D56" s="69"/>
      <c r="E56" s="70"/>
      <c r="F56" s="71"/>
      <c r="G56" s="71"/>
      <c r="H56" s="71"/>
      <c r="I56" s="78">
        <f t="shared" si="0"/>
        <v>0</v>
      </c>
      <c r="J56" s="72"/>
      <c r="K56" s="73"/>
      <c r="M56" s="512"/>
      <c r="N56" s="513"/>
    </row>
    <row r="57" spans="1:14" s="74" customFormat="1" x14ac:dyDescent="0.25">
      <c r="A57" s="67"/>
      <c r="B57" s="77"/>
      <c r="C57" s="68"/>
      <c r="D57" s="69"/>
      <c r="E57" s="70"/>
      <c r="F57" s="71"/>
      <c r="G57" s="71"/>
      <c r="H57" s="71"/>
      <c r="I57" s="78">
        <f t="shared" si="0"/>
        <v>0</v>
      </c>
      <c r="J57" s="72"/>
      <c r="K57" s="73"/>
      <c r="M57" s="512"/>
      <c r="N57" s="513"/>
    </row>
    <row r="58" spans="1:14" s="74" customFormat="1" x14ac:dyDescent="0.25">
      <c r="A58" s="67"/>
      <c r="B58" s="77"/>
      <c r="C58" s="68"/>
      <c r="D58" s="69"/>
      <c r="E58" s="70"/>
      <c r="F58" s="71"/>
      <c r="G58" s="71"/>
      <c r="H58" s="71"/>
      <c r="I58" s="78">
        <f t="shared" si="0"/>
        <v>0</v>
      </c>
      <c r="J58" s="72"/>
      <c r="K58" s="73"/>
      <c r="M58" s="512"/>
      <c r="N58" s="513"/>
    </row>
    <row r="59" spans="1:14" s="74" customFormat="1" x14ac:dyDescent="0.25">
      <c r="A59" s="67"/>
      <c r="B59" s="77"/>
      <c r="C59" s="68"/>
      <c r="D59" s="69"/>
      <c r="E59" s="70"/>
      <c r="F59" s="71"/>
      <c r="G59" s="71"/>
      <c r="H59" s="71"/>
      <c r="I59" s="78">
        <f t="shared" si="0"/>
        <v>0</v>
      </c>
      <c r="J59" s="72"/>
      <c r="K59" s="73"/>
      <c r="M59" s="512"/>
      <c r="N59" s="513"/>
    </row>
    <row r="60" spans="1:14" s="74" customFormat="1" x14ac:dyDescent="0.25">
      <c r="A60" s="67"/>
      <c r="B60" s="77"/>
      <c r="C60" s="68"/>
      <c r="D60" s="69"/>
      <c r="E60" s="70"/>
      <c r="F60" s="71"/>
      <c r="G60" s="71"/>
      <c r="H60" s="71"/>
      <c r="I60" s="78">
        <f t="shared" si="0"/>
        <v>0</v>
      </c>
      <c r="J60" s="72"/>
      <c r="K60" s="73"/>
      <c r="M60" s="512"/>
      <c r="N60" s="513"/>
    </row>
    <row r="61" spans="1:14" s="74" customFormat="1" x14ac:dyDescent="0.25">
      <c r="A61" s="67"/>
      <c r="B61" s="77"/>
      <c r="C61" s="68"/>
      <c r="D61" s="69"/>
      <c r="E61" s="70"/>
      <c r="F61" s="71"/>
      <c r="G61" s="71"/>
      <c r="H61" s="71"/>
      <c r="I61" s="78">
        <f t="shared" si="0"/>
        <v>0</v>
      </c>
      <c r="J61" s="72"/>
      <c r="K61" s="73"/>
      <c r="M61" s="512"/>
      <c r="N61" s="513"/>
    </row>
    <row r="62" spans="1:14" s="74" customFormat="1" x14ac:dyDescent="0.25">
      <c r="A62" s="67"/>
      <c r="B62" s="77"/>
      <c r="C62" s="68"/>
      <c r="D62" s="69"/>
      <c r="E62" s="70"/>
      <c r="F62" s="71"/>
      <c r="G62" s="71"/>
      <c r="H62" s="71"/>
      <c r="I62" s="78">
        <f t="shared" si="0"/>
        <v>0</v>
      </c>
      <c r="J62" s="72"/>
      <c r="K62" s="73"/>
      <c r="M62" s="512"/>
      <c r="N62" s="513"/>
    </row>
    <row r="63" spans="1:14" s="74" customFormat="1" x14ac:dyDescent="0.25">
      <c r="A63" s="67"/>
      <c r="B63" s="77"/>
      <c r="C63" s="68"/>
      <c r="D63" s="69"/>
      <c r="E63" s="70"/>
      <c r="F63" s="71"/>
      <c r="G63" s="71"/>
      <c r="H63" s="71"/>
      <c r="I63" s="78">
        <f t="shared" ref="I63:I124" si="1">SUM(IF(G63="Si",40,0)+IF(F63="Óptimo",30,IF(F63="Moderado",10,0))+IF(H63="Óptimo",30,IF(H63="Satisfactorio",20,IF(H63="Moderado",10,0))))</f>
        <v>0</v>
      </c>
      <c r="J63" s="72"/>
      <c r="K63" s="73"/>
      <c r="M63" s="512"/>
      <c r="N63" s="513"/>
    </row>
    <row r="64" spans="1:14" s="74" customFormat="1" x14ac:dyDescent="0.25">
      <c r="A64" s="67"/>
      <c r="B64" s="77"/>
      <c r="C64" s="68"/>
      <c r="D64" s="69"/>
      <c r="E64" s="70"/>
      <c r="F64" s="71"/>
      <c r="G64" s="71"/>
      <c r="H64" s="71"/>
      <c r="I64" s="78">
        <f t="shared" si="1"/>
        <v>0</v>
      </c>
      <c r="J64" s="72"/>
      <c r="K64" s="73"/>
      <c r="M64" s="512"/>
      <c r="N64" s="513"/>
    </row>
    <row r="65" spans="1:14" s="74" customFormat="1" x14ac:dyDescent="0.25">
      <c r="A65" s="67"/>
      <c r="B65" s="77"/>
      <c r="C65" s="68"/>
      <c r="D65" s="69"/>
      <c r="E65" s="70"/>
      <c r="F65" s="71"/>
      <c r="G65" s="71"/>
      <c r="H65" s="71"/>
      <c r="I65" s="78">
        <f t="shared" si="1"/>
        <v>0</v>
      </c>
      <c r="J65" s="72"/>
      <c r="K65" s="73"/>
      <c r="M65" s="512"/>
      <c r="N65" s="513"/>
    </row>
    <row r="66" spans="1:14" s="74" customFormat="1" x14ac:dyDescent="0.25">
      <c r="A66" s="67"/>
      <c r="B66" s="77"/>
      <c r="C66" s="68"/>
      <c r="D66" s="69"/>
      <c r="E66" s="70"/>
      <c r="F66" s="71"/>
      <c r="G66" s="71"/>
      <c r="H66" s="71"/>
      <c r="I66" s="78">
        <f t="shared" si="1"/>
        <v>0</v>
      </c>
      <c r="J66" s="72"/>
      <c r="K66" s="73"/>
      <c r="M66" s="512"/>
      <c r="N66" s="513"/>
    </row>
    <row r="67" spans="1:14" s="74" customFormat="1" x14ac:dyDescent="0.25">
      <c r="A67" s="67"/>
      <c r="B67" s="77"/>
      <c r="C67" s="68"/>
      <c r="D67" s="69"/>
      <c r="E67" s="70"/>
      <c r="F67" s="71"/>
      <c r="G67" s="71"/>
      <c r="H67" s="71"/>
      <c r="I67" s="78">
        <f t="shared" si="1"/>
        <v>0</v>
      </c>
      <c r="J67" s="72"/>
      <c r="K67" s="73"/>
      <c r="M67" s="512"/>
      <c r="N67" s="513"/>
    </row>
    <row r="68" spans="1:14" s="74" customFormat="1" x14ac:dyDescent="0.25">
      <c r="A68" s="67"/>
      <c r="B68" s="77"/>
      <c r="C68" s="68"/>
      <c r="D68" s="69"/>
      <c r="E68" s="70"/>
      <c r="F68" s="71"/>
      <c r="G68" s="71"/>
      <c r="H68" s="71"/>
      <c r="I68" s="78">
        <f t="shared" si="1"/>
        <v>0</v>
      </c>
      <c r="J68" s="72"/>
      <c r="K68" s="73"/>
      <c r="M68" s="512"/>
      <c r="N68" s="513"/>
    </row>
    <row r="69" spans="1:14" s="74" customFormat="1" x14ac:dyDescent="0.25">
      <c r="A69" s="67"/>
      <c r="B69" s="77"/>
      <c r="C69" s="68"/>
      <c r="D69" s="69"/>
      <c r="E69" s="70"/>
      <c r="F69" s="71"/>
      <c r="G69" s="71"/>
      <c r="H69" s="71"/>
      <c r="I69" s="78">
        <f t="shared" si="1"/>
        <v>0</v>
      </c>
      <c r="J69" s="72"/>
      <c r="K69" s="73"/>
      <c r="M69" s="512"/>
      <c r="N69" s="513"/>
    </row>
    <row r="70" spans="1:14" s="74" customFormat="1" x14ac:dyDescent="0.25">
      <c r="A70" s="67"/>
      <c r="B70" s="77"/>
      <c r="C70" s="68"/>
      <c r="D70" s="69"/>
      <c r="E70" s="70"/>
      <c r="F70" s="71"/>
      <c r="G70" s="71"/>
      <c r="H70" s="71"/>
      <c r="I70" s="78">
        <f t="shared" si="1"/>
        <v>0</v>
      </c>
      <c r="J70" s="72"/>
      <c r="K70" s="73"/>
      <c r="M70" s="512"/>
      <c r="N70" s="513"/>
    </row>
    <row r="71" spans="1:14" s="74" customFormat="1" x14ac:dyDescent="0.25">
      <c r="A71" s="67"/>
      <c r="B71" s="77"/>
      <c r="C71" s="68"/>
      <c r="D71" s="69"/>
      <c r="E71" s="70"/>
      <c r="F71" s="71"/>
      <c r="G71" s="71"/>
      <c r="H71" s="71"/>
      <c r="I71" s="78">
        <f t="shared" si="1"/>
        <v>0</v>
      </c>
      <c r="J71" s="72"/>
      <c r="K71" s="73"/>
      <c r="M71" s="512"/>
      <c r="N71" s="513"/>
    </row>
    <row r="72" spans="1:14" s="74" customFormat="1" x14ac:dyDescent="0.25">
      <c r="A72" s="67"/>
      <c r="B72" s="77"/>
      <c r="C72" s="68"/>
      <c r="D72" s="69"/>
      <c r="E72" s="70"/>
      <c r="F72" s="71"/>
      <c r="G72" s="71"/>
      <c r="H72" s="71"/>
      <c r="I72" s="78">
        <f t="shared" si="1"/>
        <v>0</v>
      </c>
      <c r="J72" s="72"/>
      <c r="K72" s="73"/>
      <c r="M72" s="512"/>
      <c r="N72" s="513"/>
    </row>
    <row r="73" spans="1:14" s="74" customFormat="1" x14ac:dyDescent="0.25">
      <c r="A73" s="67"/>
      <c r="B73" s="77"/>
      <c r="C73" s="68"/>
      <c r="D73" s="69"/>
      <c r="E73" s="70"/>
      <c r="F73" s="71"/>
      <c r="G73" s="71"/>
      <c r="H73" s="71"/>
      <c r="I73" s="78">
        <f t="shared" si="1"/>
        <v>0</v>
      </c>
      <c r="J73" s="72"/>
      <c r="K73" s="73"/>
      <c r="M73" s="512"/>
      <c r="N73" s="513"/>
    </row>
    <row r="74" spans="1:14" s="74" customFormat="1" x14ac:dyDescent="0.25">
      <c r="A74" s="67"/>
      <c r="B74" s="77"/>
      <c r="C74" s="68"/>
      <c r="D74" s="69"/>
      <c r="E74" s="70"/>
      <c r="F74" s="71"/>
      <c r="G74" s="71"/>
      <c r="H74" s="71"/>
      <c r="I74" s="78">
        <f t="shared" si="1"/>
        <v>0</v>
      </c>
      <c r="J74" s="72"/>
      <c r="K74" s="73"/>
      <c r="M74" s="512"/>
      <c r="N74" s="513"/>
    </row>
    <row r="75" spans="1:14" s="74" customFormat="1" x14ac:dyDescent="0.25">
      <c r="A75" s="67"/>
      <c r="B75" s="77"/>
      <c r="C75" s="68"/>
      <c r="D75" s="69"/>
      <c r="E75" s="70"/>
      <c r="F75" s="71"/>
      <c r="G75" s="71"/>
      <c r="H75" s="71"/>
      <c r="I75" s="78">
        <f t="shared" si="1"/>
        <v>0</v>
      </c>
      <c r="J75" s="72"/>
      <c r="K75" s="73"/>
      <c r="M75" s="512"/>
      <c r="N75" s="513"/>
    </row>
    <row r="76" spans="1:14" s="74" customFormat="1" x14ac:dyDescent="0.25">
      <c r="A76" s="67"/>
      <c r="B76" s="77"/>
      <c r="C76" s="68"/>
      <c r="D76" s="69"/>
      <c r="E76" s="70"/>
      <c r="F76" s="71"/>
      <c r="G76" s="71"/>
      <c r="H76" s="71"/>
      <c r="I76" s="78">
        <f t="shared" si="1"/>
        <v>0</v>
      </c>
      <c r="J76" s="72"/>
      <c r="K76" s="73"/>
      <c r="M76" s="512"/>
      <c r="N76" s="513"/>
    </row>
    <row r="77" spans="1:14" s="74" customFormat="1" x14ac:dyDescent="0.25">
      <c r="A77" s="67"/>
      <c r="B77" s="77"/>
      <c r="C77" s="68"/>
      <c r="D77" s="69"/>
      <c r="E77" s="70"/>
      <c r="F77" s="71"/>
      <c r="G77" s="71"/>
      <c r="H77" s="71"/>
      <c r="I77" s="78">
        <f t="shared" si="1"/>
        <v>0</v>
      </c>
      <c r="J77" s="72"/>
      <c r="K77" s="73"/>
      <c r="M77" s="512"/>
      <c r="N77" s="513"/>
    </row>
    <row r="78" spans="1:14" s="74" customFormat="1" x14ac:dyDescent="0.25">
      <c r="A78" s="67"/>
      <c r="B78" s="77"/>
      <c r="C78" s="68"/>
      <c r="D78" s="69"/>
      <c r="E78" s="70"/>
      <c r="F78" s="71"/>
      <c r="G78" s="71"/>
      <c r="H78" s="71"/>
      <c r="I78" s="78">
        <f t="shared" si="1"/>
        <v>0</v>
      </c>
      <c r="J78" s="72"/>
      <c r="K78" s="73"/>
      <c r="M78" s="512"/>
      <c r="N78" s="513"/>
    </row>
    <row r="79" spans="1:14" s="74" customFormat="1" x14ac:dyDescent="0.25">
      <c r="A79" s="67"/>
      <c r="B79" s="77"/>
      <c r="C79" s="68"/>
      <c r="D79" s="69"/>
      <c r="E79" s="70"/>
      <c r="F79" s="71"/>
      <c r="G79" s="71"/>
      <c r="H79" s="71"/>
      <c r="I79" s="78">
        <f t="shared" si="1"/>
        <v>0</v>
      </c>
      <c r="J79" s="72"/>
      <c r="K79" s="73"/>
      <c r="M79" s="512"/>
      <c r="N79" s="513"/>
    </row>
    <row r="80" spans="1:14" s="74" customFormat="1" x14ac:dyDescent="0.25">
      <c r="A80" s="67"/>
      <c r="B80" s="77"/>
      <c r="C80" s="68"/>
      <c r="D80" s="69"/>
      <c r="E80" s="70"/>
      <c r="F80" s="71"/>
      <c r="G80" s="71"/>
      <c r="H80" s="71"/>
      <c r="I80" s="78">
        <f t="shared" si="1"/>
        <v>0</v>
      </c>
      <c r="J80" s="72"/>
      <c r="K80" s="73"/>
      <c r="M80" s="512"/>
      <c r="N80" s="513"/>
    </row>
    <row r="81" spans="1:14" s="74" customFormat="1" x14ac:dyDescent="0.25">
      <c r="A81" s="67"/>
      <c r="B81" s="77"/>
      <c r="C81" s="68"/>
      <c r="D81" s="69"/>
      <c r="E81" s="70"/>
      <c r="F81" s="71"/>
      <c r="G81" s="71"/>
      <c r="H81" s="71"/>
      <c r="I81" s="78">
        <f t="shared" si="1"/>
        <v>0</v>
      </c>
      <c r="J81" s="72"/>
      <c r="K81" s="73"/>
      <c r="M81" s="512"/>
      <c r="N81" s="513"/>
    </row>
    <row r="82" spans="1:14" s="74" customFormat="1" x14ac:dyDescent="0.25">
      <c r="A82" s="67"/>
      <c r="B82" s="77"/>
      <c r="C82" s="68"/>
      <c r="D82" s="69"/>
      <c r="E82" s="70"/>
      <c r="F82" s="71"/>
      <c r="G82" s="71"/>
      <c r="H82" s="71"/>
      <c r="I82" s="78">
        <f t="shared" si="1"/>
        <v>0</v>
      </c>
      <c r="J82" s="72"/>
      <c r="K82" s="73"/>
      <c r="M82" s="512"/>
      <c r="N82" s="513"/>
    </row>
    <row r="83" spans="1:14" s="74" customFormat="1" x14ac:dyDescent="0.25">
      <c r="A83" s="67"/>
      <c r="B83" s="77"/>
      <c r="C83" s="68"/>
      <c r="D83" s="69"/>
      <c r="E83" s="70"/>
      <c r="F83" s="71"/>
      <c r="G83" s="71"/>
      <c r="H83" s="71"/>
      <c r="I83" s="78">
        <f t="shared" si="1"/>
        <v>0</v>
      </c>
      <c r="J83" s="72"/>
      <c r="K83" s="73"/>
      <c r="M83" s="512"/>
      <c r="N83" s="513"/>
    </row>
    <row r="84" spans="1:14" s="74" customFormat="1" x14ac:dyDescent="0.25">
      <c r="A84" s="67"/>
      <c r="B84" s="77"/>
      <c r="C84" s="68"/>
      <c r="D84" s="69"/>
      <c r="E84" s="70"/>
      <c r="F84" s="71"/>
      <c r="G84" s="71"/>
      <c r="H84" s="71"/>
      <c r="I84" s="78">
        <f t="shared" si="1"/>
        <v>0</v>
      </c>
      <c r="J84" s="72"/>
      <c r="K84" s="73"/>
      <c r="M84" s="512"/>
      <c r="N84" s="513"/>
    </row>
    <row r="85" spans="1:14" s="74" customFormat="1" x14ac:dyDescent="0.25">
      <c r="A85" s="67"/>
      <c r="B85" s="77"/>
      <c r="C85" s="68"/>
      <c r="D85" s="69"/>
      <c r="E85" s="70"/>
      <c r="F85" s="71"/>
      <c r="G85" s="71"/>
      <c r="H85" s="71"/>
      <c r="I85" s="78">
        <f t="shared" si="1"/>
        <v>0</v>
      </c>
      <c r="J85" s="72"/>
      <c r="K85" s="73"/>
      <c r="M85" s="512"/>
      <c r="N85" s="513"/>
    </row>
    <row r="86" spans="1:14" s="74" customFormat="1" x14ac:dyDescent="0.25">
      <c r="A86" s="67"/>
      <c r="B86" s="77"/>
      <c r="C86" s="68"/>
      <c r="D86" s="69"/>
      <c r="E86" s="70"/>
      <c r="F86" s="71"/>
      <c r="G86" s="71"/>
      <c r="H86" s="71"/>
      <c r="I86" s="78">
        <f t="shared" si="1"/>
        <v>0</v>
      </c>
      <c r="J86" s="72"/>
      <c r="K86" s="73"/>
      <c r="M86" s="512"/>
      <c r="N86" s="513"/>
    </row>
    <row r="87" spans="1:14" s="74" customFormat="1" x14ac:dyDescent="0.25">
      <c r="A87" s="67"/>
      <c r="B87" s="77"/>
      <c r="C87" s="68"/>
      <c r="D87" s="69"/>
      <c r="E87" s="70"/>
      <c r="F87" s="71"/>
      <c r="G87" s="71"/>
      <c r="H87" s="71"/>
      <c r="I87" s="78">
        <f t="shared" si="1"/>
        <v>0</v>
      </c>
      <c r="J87" s="72"/>
      <c r="K87" s="73"/>
      <c r="M87" s="512"/>
      <c r="N87" s="513"/>
    </row>
    <row r="88" spans="1:14" s="74" customFormat="1" x14ac:dyDescent="0.25">
      <c r="A88" s="67"/>
      <c r="B88" s="77"/>
      <c r="C88" s="68"/>
      <c r="D88" s="69"/>
      <c r="E88" s="70"/>
      <c r="F88" s="71"/>
      <c r="G88" s="71"/>
      <c r="H88" s="71"/>
      <c r="I88" s="78">
        <f t="shared" si="1"/>
        <v>0</v>
      </c>
      <c r="J88" s="72"/>
      <c r="K88" s="73"/>
      <c r="M88" s="512"/>
      <c r="N88" s="513"/>
    </row>
    <row r="89" spans="1:14" s="74" customFormat="1" x14ac:dyDescent="0.25">
      <c r="A89" s="67"/>
      <c r="B89" s="77"/>
      <c r="C89" s="68"/>
      <c r="D89" s="69"/>
      <c r="E89" s="70"/>
      <c r="F89" s="71"/>
      <c r="G89" s="71"/>
      <c r="H89" s="71"/>
      <c r="I89" s="78">
        <f t="shared" si="1"/>
        <v>0</v>
      </c>
      <c r="J89" s="72"/>
      <c r="K89" s="73"/>
      <c r="M89" s="512"/>
      <c r="N89" s="513"/>
    </row>
    <row r="90" spans="1:14" s="74" customFormat="1" x14ac:dyDescent="0.25">
      <c r="A90" s="67"/>
      <c r="B90" s="77"/>
      <c r="C90" s="68"/>
      <c r="D90" s="69"/>
      <c r="E90" s="70"/>
      <c r="F90" s="71"/>
      <c r="G90" s="71"/>
      <c r="H90" s="71"/>
      <c r="I90" s="78">
        <f t="shared" si="1"/>
        <v>0</v>
      </c>
      <c r="J90" s="72"/>
      <c r="K90" s="73"/>
      <c r="M90" s="512"/>
      <c r="N90" s="513"/>
    </row>
    <row r="91" spans="1:14" s="74" customFormat="1" x14ac:dyDescent="0.25">
      <c r="A91" s="67"/>
      <c r="B91" s="77"/>
      <c r="C91" s="68"/>
      <c r="D91" s="69"/>
      <c r="E91" s="70"/>
      <c r="F91" s="71"/>
      <c r="G91" s="71"/>
      <c r="H91" s="71"/>
      <c r="I91" s="78">
        <f t="shared" si="1"/>
        <v>0</v>
      </c>
      <c r="J91" s="72"/>
      <c r="K91" s="73"/>
      <c r="M91" s="512"/>
      <c r="N91" s="513"/>
    </row>
    <row r="92" spans="1:14" s="74" customFormat="1" x14ac:dyDescent="0.25">
      <c r="A92" s="67"/>
      <c r="B92" s="77"/>
      <c r="C92" s="68"/>
      <c r="D92" s="69"/>
      <c r="E92" s="70"/>
      <c r="F92" s="71"/>
      <c r="G92" s="71"/>
      <c r="H92" s="71"/>
      <c r="I92" s="78">
        <f t="shared" si="1"/>
        <v>0</v>
      </c>
      <c r="J92" s="72"/>
      <c r="K92" s="73"/>
      <c r="M92" s="512"/>
      <c r="N92" s="513"/>
    </row>
    <row r="93" spans="1:14" s="74" customFormat="1" x14ac:dyDescent="0.25">
      <c r="A93" s="67"/>
      <c r="B93" s="77"/>
      <c r="C93" s="68"/>
      <c r="D93" s="69"/>
      <c r="E93" s="70"/>
      <c r="F93" s="71"/>
      <c r="G93" s="71"/>
      <c r="H93" s="71"/>
      <c r="I93" s="78">
        <f t="shared" si="1"/>
        <v>0</v>
      </c>
      <c r="J93" s="72"/>
      <c r="K93" s="73"/>
      <c r="M93" s="512"/>
      <c r="N93" s="513"/>
    </row>
    <row r="94" spans="1:14" s="74" customFormat="1" x14ac:dyDescent="0.25">
      <c r="A94" s="67"/>
      <c r="B94" s="77"/>
      <c r="C94" s="68"/>
      <c r="D94" s="69"/>
      <c r="E94" s="70"/>
      <c r="F94" s="71"/>
      <c r="G94" s="71"/>
      <c r="H94" s="71"/>
      <c r="I94" s="78">
        <f t="shared" si="1"/>
        <v>0</v>
      </c>
      <c r="J94" s="72"/>
      <c r="K94" s="73"/>
      <c r="M94" s="512"/>
      <c r="N94" s="513"/>
    </row>
    <row r="95" spans="1:14" s="74" customFormat="1" x14ac:dyDescent="0.25">
      <c r="A95" s="67"/>
      <c r="B95" s="77"/>
      <c r="C95" s="68"/>
      <c r="D95" s="69"/>
      <c r="E95" s="70"/>
      <c r="F95" s="71"/>
      <c r="G95" s="71"/>
      <c r="H95" s="71"/>
      <c r="I95" s="78">
        <f t="shared" si="1"/>
        <v>0</v>
      </c>
      <c r="J95" s="72"/>
      <c r="K95" s="73"/>
      <c r="M95" s="512"/>
      <c r="N95" s="513"/>
    </row>
    <row r="96" spans="1:14" s="74" customFormat="1" x14ac:dyDescent="0.25">
      <c r="A96" s="67"/>
      <c r="B96" s="77"/>
      <c r="C96" s="68"/>
      <c r="D96" s="69"/>
      <c r="E96" s="70"/>
      <c r="F96" s="71"/>
      <c r="G96" s="71"/>
      <c r="H96" s="71"/>
      <c r="I96" s="78">
        <f t="shared" si="1"/>
        <v>0</v>
      </c>
      <c r="J96" s="72"/>
      <c r="K96" s="73"/>
      <c r="M96" s="512"/>
      <c r="N96" s="513"/>
    </row>
    <row r="97" spans="1:14" s="74" customFormat="1" x14ac:dyDescent="0.25">
      <c r="A97" s="67"/>
      <c r="B97" s="77"/>
      <c r="C97" s="68"/>
      <c r="D97" s="69"/>
      <c r="E97" s="70"/>
      <c r="F97" s="71"/>
      <c r="G97" s="71"/>
      <c r="H97" s="71"/>
      <c r="I97" s="78">
        <f t="shared" si="1"/>
        <v>0</v>
      </c>
      <c r="J97" s="72"/>
      <c r="K97" s="73"/>
      <c r="M97" s="512"/>
      <c r="N97" s="513"/>
    </row>
    <row r="98" spans="1:14" s="74" customFormat="1" x14ac:dyDescent="0.25">
      <c r="A98" s="67"/>
      <c r="B98" s="77"/>
      <c r="C98" s="68"/>
      <c r="D98" s="69"/>
      <c r="E98" s="70"/>
      <c r="F98" s="71"/>
      <c r="G98" s="71"/>
      <c r="H98" s="71"/>
      <c r="I98" s="78">
        <f t="shared" si="1"/>
        <v>0</v>
      </c>
      <c r="J98" s="72"/>
      <c r="K98" s="73"/>
      <c r="M98" s="512"/>
      <c r="N98" s="513"/>
    </row>
    <row r="99" spans="1:14" s="74" customFormat="1" x14ac:dyDescent="0.25">
      <c r="A99" s="67"/>
      <c r="B99" s="77"/>
      <c r="C99" s="68"/>
      <c r="D99" s="69"/>
      <c r="E99" s="70"/>
      <c r="F99" s="71"/>
      <c r="G99" s="71"/>
      <c r="H99" s="71"/>
      <c r="I99" s="78">
        <f t="shared" si="1"/>
        <v>0</v>
      </c>
      <c r="J99" s="72"/>
      <c r="K99" s="73"/>
      <c r="M99" s="512"/>
      <c r="N99" s="513"/>
    </row>
    <row r="100" spans="1:14" s="74" customFormat="1" x14ac:dyDescent="0.25">
      <c r="A100" s="67"/>
      <c r="B100" s="77"/>
      <c r="C100" s="68"/>
      <c r="D100" s="69"/>
      <c r="E100" s="70"/>
      <c r="F100" s="71"/>
      <c r="G100" s="71"/>
      <c r="H100" s="71"/>
      <c r="I100" s="78">
        <f t="shared" si="1"/>
        <v>0</v>
      </c>
      <c r="J100" s="72"/>
      <c r="K100" s="73"/>
      <c r="M100" s="512"/>
      <c r="N100" s="513"/>
    </row>
    <row r="101" spans="1:14" s="74" customFormat="1" x14ac:dyDescent="0.25">
      <c r="A101" s="67"/>
      <c r="B101" s="77"/>
      <c r="C101" s="68"/>
      <c r="D101" s="69"/>
      <c r="E101" s="70"/>
      <c r="F101" s="71"/>
      <c r="G101" s="71"/>
      <c r="H101" s="71"/>
      <c r="I101" s="78">
        <f t="shared" si="1"/>
        <v>0</v>
      </c>
      <c r="J101" s="72"/>
      <c r="K101" s="73"/>
      <c r="M101" s="512"/>
      <c r="N101" s="513"/>
    </row>
    <row r="102" spans="1:14" s="74" customFormat="1" x14ac:dyDescent="0.25">
      <c r="A102" s="67"/>
      <c r="B102" s="77"/>
      <c r="C102" s="68"/>
      <c r="D102" s="69"/>
      <c r="E102" s="70"/>
      <c r="F102" s="71"/>
      <c r="G102" s="71"/>
      <c r="H102" s="71"/>
      <c r="I102" s="78">
        <f t="shared" si="1"/>
        <v>0</v>
      </c>
      <c r="J102" s="72"/>
      <c r="K102" s="73"/>
      <c r="M102" s="512"/>
      <c r="N102" s="513"/>
    </row>
    <row r="103" spans="1:14" s="74" customFormat="1" x14ac:dyDescent="0.25">
      <c r="A103" s="67"/>
      <c r="B103" s="77"/>
      <c r="C103" s="68"/>
      <c r="D103" s="69"/>
      <c r="E103" s="70"/>
      <c r="F103" s="71"/>
      <c r="G103" s="71"/>
      <c r="H103" s="71"/>
      <c r="I103" s="78">
        <f t="shared" si="1"/>
        <v>0</v>
      </c>
      <c r="J103" s="72"/>
      <c r="K103" s="73"/>
      <c r="M103" s="512"/>
      <c r="N103" s="513"/>
    </row>
    <row r="104" spans="1:14" s="74" customFormat="1" x14ac:dyDescent="0.25">
      <c r="A104" s="67"/>
      <c r="B104" s="77"/>
      <c r="C104" s="68"/>
      <c r="D104" s="69"/>
      <c r="E104" s="70"/>
      <c r="F104" s="71"/>
      <c r="G104" s="71"/>
      <c r="H104" s="71"/>
      <c r="I104" s="78">
        <f t="shared" si="1"/>
        <v>0</v>
      </c>
      <c r="J104" s="72"/>
      <c r="K104" s="73"/>
      <c r="M104" s="512"/>
      <c r="N104" s="513"/>
    </row>
    <row r="105" spans="1:14" s="74" customFormat="1" x14ac:dyDescent="0.25">
      <c r="A105" s="67"/>
      <c r="B105" s="77"/>
      <c r="C105" s="68"/>
      <c r="D105" s="69"/>
      <c r="E105" s="70"/>
      <c r="F105" s="71"/>
      <c r="G105" s="71"/>
      <c r="H105" s="71"/>
      <c r="I105" s="78">
        <f t="shared" si="1"/>
        <v>0</v>
      </c>
      <c r="J105" s="72"/>
      <c r="K105" s="73"/>
      <c r="M105" s="512"/>
      <c r="N105" s="513"/>
    </row>
    <row r="106" spans="1:14" s="74" customFormat="1" x14ac:dyDescent="0.25">
      <c r="A106" s="67"/>
      <c r="B106" s="77"/>
      <c r="C106" s="68"/>
      <c r="D106" s="69"/>
      <c r="E106" s="70"/>
      <c r="F106" s="71"/>
      <c r="G106" s="71"/>
      <c r="H106" s="71"/>
      <c r="I106" s="78">
        <f t="shared" si="1"/>
        <v>0</v>
      </c>
      <c r="J106" s="72"/>
      <c r="K106" s="73"/>
      <c r="M106" s="512"/>
      <c r="N106" s="513"/>
    </row>
    <row r="107" spans="1:14" s="74" customFormat="1" x14ac:dyDescent="0.25">
      <c r="A107" s="67"/>
      <c r="B107" s="77"/>
      <c r="C107" s="68"/>
      <c r="D107" s="69"/>
      <c r="E107" s="70"/>
      <c r="F107" s="71"/>
      <c r="G107" s="71"/>
      <c r="H107" s="71"/>
      <c r="I107" s="78">
        <f t="shared" si="1"/>
        <v>0</v>
      </c>
      <c r="J107" s="72"/>
      <c r="K107" s="73"/>
      <c r="M107" s="512"/>
      <c r="N107" s="513"/>
    </row>
    <row r="108" spans="1:14" s="74" customFormat="1" x14ac:dyDescent="0.25">
      <c r="A108" s="67"/>
      <c r="B108" s="77"/>
      <c r="C108" s="68"/>
      <c r="D108" s="69"/>
      <c r="E108" s="70"/>
      <c r="F108" s="71"/>
      <c r="G108" s="71"/>
      <c r="H108" s="71"/>
      <c r="I108" s="78">
        <f t="shared" si="1"/>
        <v>0</v>
      </c>
      <c r="J108" s="72"/>
      <c r="K108" s="73"/>
      <c r="M108" s="512"/>
      <c r="N108" s="513"/>
    </row>
    <row r="109" spans="1:14" s="74" customFormat="1" x14ac:dyDescent="0.25">
      <c r="A109" s="67"/>
      <c r="B109" s="77"/>
      <c r="C109" s="68"/>
      <c r="D109" s="69"/>
      <c r="E109" s="70"/>
      <c r="F109" s="71"/>
      <c r="G109" s="71"/>
      <c r="H109" s="71"/>
      <c r="I109" s="78">
        <f t="shared" si="1"/>
        <v>0</v>
      </c>
      <c r="J109" s="72"/>
      <c r="K109" s="73"/>
      <c r="M109" s="512"/>
      <c r="N109" s="513"/>
    </row>
    <row r="110" spans="1:14" s="74" customFormat="1" x14ac:dyDescent="0.25">
      <c r="A110" s="67"/>
      <c r="B110" s="77"/>
      <c r="C110" s="68"/>
      <c r="D110" s="69"/>
      <c r="E110" s="70"/>
      <c r="F110" s="71"/>
      <c r="G110" s="71"/>
      <c r="H110" s="71"/>
      <c r="I110" s="78">
        <f t="shared" si="1"/>
        <v>0</v>
      </c>
      <c r="J110" s="72"/>
      <c r="K110" s="73"/>
      <c r="M110" s="512"/>
      <c r="N110" s="513"/>
    </row>
    <row r="111" spans="1:14" s="74" customFormat="1" x14ac:dyDescent="0.25">
      <c r="A111" s="67"/>
      <c r="B111" s="77"/>
      <c r="C111" s="68"/>
      <c r="D111" s="69"/>
      <c r="E111" s="70"/>
      <c r="F111" s="71"/>
      <c r="G111" s="71"/>
      <c r="H111" s="71"/>
      <c r="I111" s="78">
        <f t="shared" si="1"/>
        <v>0</v>
      </c>
      <c r="J111" s="72"/>
      <c r="K111" s="73"/>
      <c r="M111" s="512"/>
      <c r="N111" s="513"/>
    </row>
    <row r="112" spans="1:14" s="74" customFormat="1" x14ac:dyDescent="0.25">
      <c r="A112" s="67"/>
      <c r="B112" s="77"/>
      <c r="C112" s="68"/>
      <c r="D112" s="69"/>
      <c r="E112" s="70"/>
      <c r="F112" s="71"/>
      <c r="G112" s="71"/>
      <c r="H112" s="71"/>
      <c r="I112" s="78">
        <f t="shared" si="1"/>
        <v>0</v>
      </c>
      <c r="J112" s="72"/>
      <c r="K112" s="73"/>
      <c r="M112" s="512"/>
      <c r="N112" s="513"/>
    </row>
    <row r="113" spans="1:14" s="74" customFormat="1" x14ac:dyDescent="0.25">
      <c r="A113" s="67"/>
      <c r="B113" s="77"/>
      <c r="C113" s="68"/>
      <c r="D113" s="69"/>
      <c r="E113" s="70"/>
      <c r="F113" s="71"/>
      <c r="G113" s="71"/>
      <c r="H113" s="71"/>
      <c r="I113" s="78">
        <f t="shared" si="1"/>
        <v>0</v>
      </c>
      <c r="J113" s="72"/>
      <c r="K113" s="73"/>
      <c r="M113" s="512"/>
      <c r="N113" s="513"/>
    </row>
    <row r="114" spans="1:14" s="74" customFormat="1" x14ac:dyDescent="0.25">
      <c r="A114" s="67"/>
      <c r="B114" s="77"/>
      <c r="C114" s="68"/>
      <c r="D114" s="69"/>
      <c r="E114" s="70"/>
      <c r="F114" s="71"/>
      <c r="G114" s="71"/>
      <c r="H114" s="71"/>
      <c r="I114" s="78">
        <f t="shared" si="1"/>
        <v>0</v>
      </c>
      <c r="J114" s="72"/>
      <c r="K114" s="73"/>
      <c r="M114" s="512"/>
      <c r="N114" s="513"/>
    </row>
    <row r="115" spans="1:14" s="74" customFormat="1" x14ac:dyDescent="0.25">
      <c r="A115" s="67"/>
      <c r="B115" s="77"/>
      <c r="C115" s="68"/>
      <c r="D115" s="69"/>
      <c r="E115" s="70"/>
      <c r="F115" s="71"/>
      <c r="G115" s="71"/>
      <c r="H115" s="71"/>
      <c r="I115" s="78">
        <f t="shared" si="1"/>
        <v>0</v>
      </c>
      <c r="J115" s="72"/>
      <c r="K115" s="73"/>
      <c r="M115" s="512"/>
      <c r="N115" s="513"/>
    </row>
    <row r="116" spans="1:14" s="74" customFormat="1" x14ac:dyDescent="0.25">
      <c r="A116" s="67"/>
      <c r="B116" s="77"/>
      <c r="C116" s="68"/>
      <c r="D116" s="69"/>
      <c r="E116" s="70"/>
      <c r="F116" s="71"/>
      <c r="G116" s="71"/>
      <c r="H116" s="71"/>
      <c r="I116" s="78">
        <f t="shared" si="1"/>
        <v>0</v>
      </c>
      <c r="J116" s="72"/>
      <c r="K116" s="73"/>
      <c r="M116" s="512"/>
      <c r="N116" s="513"/>
    </row>
    <row r="117" spans="1:14" s="74" customFormat="1" x14ac:dyDescent="0.25">
      <c r="A117" s="67"/>
      <c r="B117" s="77"/>
      <c r="C117" s="68"/>
      <c r="D117" s="69"/>
      <c r="E117" s="70"/>
      <c r="F117" s="71"/>
      <c r="G117" s="71"/>
      <c r="H117" s="71"/>
      <c r="I117" s="78">
        <f t="shared" si="1"/>
        <v>0</v>
      </c>
      <c r="J117" s="72"/>
      <c r="K117" s="73"/>
      <c r="M117" s="512"/>
      <c r="N117" s="513"/>
    </row>
    <row r="118" spans="1:14" s="74" customFormat="1" x14ac:dyDescent="0.25">
      <c r="A118" s="67"/>
      <c r="B118" s="77"/>
      <c r="C118" s="68"/>
      <c r="D118" s="69"/>
      <c r="E118" s="70"/>
      <c r="F118" s="71"/>
      <c r="G118" s="71"/>
      <c r="H118" s="71"/>
      <c r="I118" s="78">
        <f t="shared" si="1"/>
        <v>0</v>
      </c>
      <c r="J118" s="72"/>
      <c r="K118" s="73"/>
      <c r="M118" s="512"/>
      <c r="N118" s="513"/>
    </row>
    <row r="119" spans="1:14" s="74" customFormat="1" x14ac:dyDescent="0.25">
      <c r="A119" s="67"/>
      <c r="B119" s="77"/>
      <c r="C119" s="68"/>
      <c r="D119" s="69"/>
      <c r="E119" s="70"/>
      <c r="F119" s="71"/>
      <c r="G119" s="71"/>
      <c r="H119" s="71"/>
      <c r="I119" s="78">
        <f t="shared" si="1"/>
        <v>0</v>
      </c>
      <c r="J119" s="72"/>
      <c r="K119" s="73"/>
      <c r="M119" s="512"/>
      <c r="N119" s="513"/>
    </row>
    <row r="120" spans="1:14" s="74" customFormat="1" x14ac:dyDescent="0.25">
      <c r="A120" s="67"/>
      <c r="B120" s="77"/>
      <c r="C120" s="68"/>
      <c r="D120" s="69"/>
      <c r="E120" s="70"/>
      <c r="F120" s="71"/>
      <c r="G120" s="71"/>
      <c r="H120" s="71"/>
      <c r="I120" s="78">
        <f t="shared" si="1"/>
        <v>0</v>
      </c>
      <c r="J120" s="72"/>
      <c r="K120" s="73"/>
      <c r="M120" s="512"/>
      <c r="N120" s="513"/>
    </row>
    <row r="121" spans="1:14" s="74" customFormat="1" x14ac:dyDescent="0.25">
      <c r="A121" s="67"/>
      <c r="B121" s="77"/>
      <c r="C121" s="68"/>
      <c r="D121" s="69"/>
      <c r="E121" s="70"/>
      <c r="F121" s="71"/>
      <c r="G121" s="71"/>
      <c r="H121" s="71"/>
      <c r="I121" s="78">
        <f t="shared" si="1"/>
        <v>0</v>
      </c>
      <c r="J121" s="72"/>
      <c r="K121" s="73"/>
      <c r="M121" s="512"/>
      <c r="N121" s="513"/>
    </row>
    <row r="122" spans="1:14" s="74" customFormat="1" x14ac:dyDescent="0.25">
      <c r="A122" s="67"/>
      <c r="B122" s="77"/>
      <c r="C122" s="68"/>
      <c r="D122" s="69"/>
      <c r="E122" s="70"/>
      <c r="F122" s="71"/>
      <c r="G122" s="71"/>
      <c r="H122" s="71"/>
      <c r="I122" s="78">
        <f t="shared" si="1"/>
        <v>0</v>
      </c>
      <c r="J122" s="72"/>
      <c r="K122" s="73"/>
      <c r="M122" s="512"/>
      <c r="N122" s="513"/>
    </row>
    <row r="123" spans="1:14" s="74" customFormat="1" x14ac:dyDescent="0.25">
      <c r="A123" s="67"/>
      <c r="B123" s="77"/>
      <c r="C123" s="68"/>
      <c r="D123" s="69"/>
      <c r="E123" s="70"/>
      <c r="F123" s="71"/>
      <c r="G123" s="71"/>
      <c r="H123" s="71"/>
      <c r="I123" s="78">
        <f t="shared" si="1"/>
        <v>0</v>
      </c>
      <c r="J123" s="72"/>
      <c r="K123" s="73"/>
      <c r="M123" s="512"/>
      <c r="N123" s="513"/>
    </row>
    <row r="124" spans="1:14" s="74" customFormat="1" x14ac:dyDescent="0.25">
      <c r="A124" s="67"/>
      <c r="B124" s="77"/>
      <c r="C124" s="68"/>
      <c r="D124" s="69"/>
      <c r="E124" s="70"/>
      <c r="F124" s="71"/>
      <c r="G124" s="71"/>
      <c r="H124" s="71"/>
      <c r="I124" s="78">
        <f t="shared" si="1"/>
        <v>0</v>
      </c>
      <c r="J124" s="72"/>
      <c r="K124" s="73"/>
      <c r="M124" s="512"/>
      <c r="N124" s="513"/>
    </row>
    <row r="125" spans="1:14" s="74" customFormat="1" x14ac:dyDescent="0.25">
      <c r="A125" s="67"/>
      <c r="B125" s="77"/>
      <c r="C125" s="68"/>
      <c r="D125" s="69"/>
      <c r="E125" s="70"/>
      <c r="F125" s="71"/>
      <c r="G125" s="71"/>
      <c r="H125" s="71"/>
      <c r="I125" s="78">
        <f t="shared" ref="I125:I185" si="2">SUM(IF(G125="Si",40,0)+IF(F125="Óptimo",30,IF(F125="Moderado",10,0))+IF(H125="Óptimo",30,IF(H125="Satisfactorio",20,IF(H125="Moderado",10,0))))</f>
        <v>0</v>
      </c>
      <c r="J125" s="72"/>
      <c r="K125" s="73"/>
      <c r="M125" s="512"/>
      <c r="N125" s="513"/>
    </row>
    <row r="126" spans="1:14" s="74" customFormat="1" x14ac:dyDescent="0.25">
      <c r="A126" s="67"/>
      <c r="B126" s="77"/>
      <c r="C126" s="68"/>
      <c r="D126" s="69"/>
      <c r="E126" s="70"/>
      <c r="F126" s="71"/>
      <c r="G126" s="71"/>
      <c r="H126" s="71"/>
      <c r="I126" s="78">
        <f t="shared" si="2"/>
        <v>0</v>
      </c>
      <c r="J126" s="72"/>
      <c r="K126" s="73"/>
      <c r="M126" s="512"/>
      <c r="N126" s="513"/>
    </row>
    <row r="127" spans="1:14" s="74" customFormat="1" x14ac:dyDescent="0.25">
      <c r="A127" s="67"/>
      <c r="B127" s="77"/>
      <c r="C127" s="68"/>
      <c r="D127" s="69"/>
      <c r="E127" s="70"/>
      <c r="F127" s="71"/>
      <c r="G127" s="71"/>
      <c r="H127" s="71"/>
      <c r="I127" s="78">
        <f t="shared" si="2"/>
        <v>0</v>
      </c>
      <c r="J127" s="72"/>
      <c r="K127" s="73"/>
      <c r="M127" s="512"/>
      <c r="N127" s="513"/>
    </row>
    <row r="128" spans="1:14" s="74" customFormat="1" x14ac:dyDescent="0.25">
      <c r="A128" s="67"/>
      <c r="B128" s="77"/>
      <c r="C128" s="68"/>
      <c r="D128" s="69"/>
      <c r="E128" s="70"/>
      <c r="F128" s="71"/>
      <c r="G128" s="71"/>
      <c r="H128" s="71"/>
      <c r="I128" s="78">
        <f t="shared" si="2"/>
        <v>0</v>
      </c>
      <c r="J128" s="72"/>
      <c r="K128" s="73"/>
      <c r="M128" s="512"/>
      <c r="N128" s="513"/>
    </row>
    <row r="129" spans="1:14" s="74" customFormat="1" x14ac:dyDescent="0.25">
      <c r="A129" s="67"/>
      <c r="B129" s="77"/>
      <c r="C129" s="68"/>
      <c r="D129" s="69"/>
      <c r="E129" s="70"/>
      <c r="F129" s="71"/>
      <c r="G129" s="71"/>
      <c r="H129" s="71"/>
      <c r="I129" s="78">
        <f t="shared" si="2"/>
        <v>0</v>
      </c>
      <c r="J129" s="72"/>
      <c r="K129" s="73"/>
      <c r="M129" s="512"/>
      <c r="N129" s="513"/>
    </row>
    <row r="130" spans="1:14" s="74" customFormat="1" x14ac:dyDescent="0.25">
      <c r="A130" s="67"/>
      <c r="B130" s="77"/>
      <c r="C130" s="68"/>
      <c r="D130" s="69"/>
      <c r="E130" s="70"/>
      <c r="F130" s="71"/>
      <c r="G130" s="71"/>
      <c r="H130" s="71"/>
      <c r="I130" s="78">
        <f t="shared" si="2"/>
        <v>0</v>
      </c>
      <c r="J130" s="72"/>
      <c r="K130" s="73"/>
      <c r="M130" s="512"/>
      <c r="N130" s="513"/>
    </row>
    <row r="131" spans="1:14" s="74" customFormat="1" x14ac:dyDescent="0.25">
      <c r="A131" s="67"/>
      <c r="B131" s="77"/>
      <c r="C131" s="68"/>
      <c r="D131" s="69"/>
      <c r="E131" s="70"/>
      <c r="F131" s="71"/>
      <c r="G131" s="71"/>
      <c r="H131" s="71"/>
      <c r="I131" s="78">
        <f t="shared" si="2"/>
        <v>0</v>
      </c>
      <c r="J131" s="72"/>
      <c r="K131" s="73"/>
      <c r="M131" s="512"/>
      <c r="N131" s="513"/>
    </row>
    <row r="132" spans="1:14" s="74" customFormat="1" x14ac:dyDescent="0.25">
      <c r="A132" s="67"/>
      <c r="B132" s="77"/>
      <c r="C132" s="68"/>
      <c r="D132" s="69"/>
      <c r="E132" s="70"/>
      <c r="F132" s="71"/>
      <c r="G132" s="71"/>
      <c r="H132" s="71"/>
      <c r="I132" s="78">
        <f t="shared" si="2"/>
        <v>0</v>
      </c>
      <c r="J132" s="72"/>
      <c r="K132" s="73"/>
      <c r="M132" s="512"/>
      <c r="N132" s="513"/>
    </row>
    <row r="133" spans="1:14" s="74" customFormat="1" x14ac:dyDescent="0.25">
      <c r="A133" s="67"/>
      <c r="B133" s="77"/>
      <c r="C133" s="68"/>
      <c r="D133" s="69"/>
      <c r="E133" s="70"/>
      <c r="F133" s="71"/>
      <c r="G133" s="71"/>
      <c r="H133" s="71"/>
      <c r="I133" s="78">
        <f t="shared" si="2"/>
        <v>0</v>
      </c>
      <c r="J133" s="72"/>
      <c r="K133" s="73"/>
      <c r="M133" s="512"/>
      <c r="N133" s="513"/>
    </row>
    <row r="134" spans="1:14" s="74" customFormat="1" x14ac:dyDescent="0.25">
      <c r="A134" s="67"/>
      <c r="B134" s="77"/>
      <c r="C134" s="68"/>
      <c r="D134" s="69"/>
      <c r="E134" s="70"/>
      <c r="F134" s="71"/>
      <c r="G134" s="71"/>
      <c r="H134" s="71"/>
      <c r="I134" s="78">
        <f t="shared" si="2"/>
        <v>0</v>
      </c>
      <c r="J134" s="72"/>
      <c r="K134" s="73"/>
      <c r="M134" s="512"/>
      <c r="N134" s="513"/>
    </row>
    <row r="135" spans="1:14" s="74" customFormat="1" x14ac:dyDescent="0.25">
      <c r="A135" s="67"/>
      <c r="B135" s="77"/>
      <c r="C135" s="68"/>
      <c r="D135" s="69"/>
      <c r="E135" s="70"/>
      <c r="F135" s="71"/>
      <c r="G135" s="71"/>
      <c r="H135" s="71"/>
      <c r="I135" s="78">
        <f t="shared" si="2"/>
        <v>0</v>
      </c>
      <c r="J135" s="72"/>
      <c r="K135" s="73"/>
      <c r="M135" s="512"/>
      <c r="N135" s="513"/>
    </row>
    <row r="136" spans="1:14" s="74" customFormat="1" x14ac:dyDescent="0.25">
      <c r="A136" s="67"/>
      <c r="B136" s="77"/>
      <c r="C136" s="68"/>
      <c r="D136" s="69"/>
      <c r="E136" s="70"/>
      <c r="F136" s="71"/>
      <c r="G136" s="71"/>
      <c r="H136" s="71"/>
      <c r="I136" s="78">
        <f t="shared" si="2"/>
        <v>0</v>
      </c>
      <c r="J136" s="72"/>
      <c r="K136" s="73"/>
      <c r="M136" s="512"/>
      <c r="N136" s="513"/>
    </row>
    <row r="137" spans="1:14" s="74" customFormat="1" x14ac:dyDescent="0.25">
      <c r="A137" s="67"/>
      <c r="B137" s="77"/>
      <c r="C137" s="68"/>
      <c r="D137" s="69"/>
      <c r="E137" s="70"/>
      <c r="F137" s="71"/>
      <c r="G137" s="71"/>
      <c r="H137" s="71"/>
      <c r="I137" s="78">
        <f t="shared" si="2"/>
        <v>0</v>
      </c>
      <c r="J137" s="72"/>
      <c r="K137" s="73"/>
      <c r="M137" s="512"/>
      <c r="N137" s="513"/>
    </row>
    <row r="138" spans="1:14" s="74" customFormat="1" x14ac:dyDescent="0.25">
      <c r="A138" s="67"/>
      <c r="B138" s="77"/>
      <c r="C138" s="68"/>
      <c r="D138" s="69"/>
      <c r="E138" s="70"/>
      <c r="F138" s="71"/>
      <c r="G138" s="71"/>
      <c r="H138" s="71"/>
      <c r="I138" s="78">
        <f t="shared" si="2"/>
        <v>0</v>
      </c>
      <c r="J138" s="72"/>
      <c r="K138" s="73"/>
      <c r="M138" s="512"/>
      <c r="N138" s="513"/>
    </row>
    <row r="139" spans="1:14" s="74" customFormat="1" x14ac:dyDescent="0.25">
      <c r="A139" s="67"/>
      <c r="B139" s="77"/>
      <c r="C139" s="68"/>
      <c r="D139" s="69"/>
      <c r="E139" s="70"/>
      <c r="F139" s="71"/>
      <c r="G139" s="71"/>
      <c r="H139" s="71"/>
      <c r="I139" s="78">
        <f t="shared" si="2"/>
        <v>0</v>
      </c>
      <c r="J139" s="72"/>
      <c r="K139" s="73"/>
      <c r="M139" s="512"/>
      <c r="N139" s="513"/>
    </row>
    <row r="140" spans="1:14" s="74" customFormat="1" x14ac:dyDescent="0.25">
      <c r="A140" s="67"/>
      <c r="B140" s="77"/>
      <c r="C140" s="68"/>
      <c r="D140" s="69"/>
      <c r="E140" s="70"/>
      <c r="F140" s="71"/>
      <c r="G140" s="71"/>
      <c r="H140" s="71"/>
      <c r="I140" s="78">
        <f t="shared" si="2"/>
        <v>0</v>
      </c>
      <c r="J140" s="72"/>
      <c r="K140" s="73"/>
      <c r="M140" s="512"/>
      <c r="N140" s="513"/>
    </row>
    <row r="141" spans="1:14" s="74" customFormat="1" x14ac:dyDescent="0.25">
      <c r="A141" s="67"/>
      <c r="B141" s="77"/>
      <c r="C141" s="68"/>
      <c r="D141" s="69"/>
      <c r="E141" s="70"/>
      <c r="F141" s="71"/>
      <c r="G141" s="71"/>
      <c r="H141" s="71"/>
      <c r="I141" s="78">
        <f t="shared" si="2"/>
        <v>0</v>
      </c>
      <c r="J141" s="72"/>
      <c r="K141" s="73"/>
      <c r="M141" s="512"/>
      <c r="N141" s="513"/>
    </row>
    <row r="142" spans="1:14" s="74" customFormat="1" x14ac:dyDescent="0.25">
      <c r="A142" s="67"/>
      <c r="B142" s="77"/>
      <c r="C142" s="68"/>
      <c r="D142" s="69"/>
      <c r="E142" s="70"/>
      <c r="F142" s="71"/>
      <c r="G142" s="71"/>
      <c r="H142" s="71"/>
      <c r="I142" s="78">
        <f t="shared" si="2"/>
        <v>0</v>
      </c>
      <c r="J142" s="72"/>
      <c r="K142" s="73"/>
      <c r="M142" s="512"/>
      <c r="N142" s="513"/>
    </row>
    <row r="143" spans="1:14" s="74" customFormat="1" x14ac:dyDescent="0.25">
      <c r="A143" s="67"/>
      <c r="B143" s="77"/>
      <c r="C143" s="68"/>
      <c r="D143" s="69"/>
      <c r="E143" s="70"/>
      <c r="F143" s="71"/>
      <c r="G143" s="71"/>
      <c r="H143" s="71"/>
      <c r="I143" s="78">
        <f t="shared" si="2"/>
        <v>0</v>
      </c>
      <c r="J143" s="72"/>
      <c r="K143" s="73"/>
      <c r="M143" s="512"/>
      <c r="N143" s="513"/>
    </row>
    <row r="144" spans="1:14" s="74" customFormat="1" x14ac:dyDescent="0.25">
      <c r="A144" s="67"/>
      <c r="B144" s="77"/>
      <c r="C144" s="68"/>
      <c r="D144" s="69"/>
      <c r="E144" s="70"/>
      <c r="F144" s="71"/>
      <c r="G144" s="71"/>
      <c r="H144" s="71"/>
      <c r="I144" s="78">
        <f t="shared" si="2"/>
        <v>0</v>
      </c>
      <c r="J144" s="72"/>
      <c r="K144" s="73"/>
      <c r="M144" s="512"/>
      <c r="N144" s="513"/>
    </row>
    <row r="145" spans="1:14" s="74" customFormat="1" x14ac:dyDescent="0.25">
      <c r="A145" s="67"/>
      <c r="B145" s="77"/>
      <c r="C145" s="68"/>
      <c r="D145" s="69"/>
      <c r="E145" s="70"/>
      <c r="F145" s="71"/>
      <c r="G145" s="71"/>
      <c r="H145" s="71"/>
      <c r="I145" s="78">
        <f t="shared" si="2"/>
        <v>0</v>
      </c>
      <c r="J145" s="72"/>
      <c r="K145" s="73"/>
      <c r="M145" s="512"/>
      <c r="N145" s="513"/>
    </row>
    <row r="146" spans="1:14" s="74" customFormat="1" x14ac:dyDescent="0.25">
      <c r="A146" s="67"/>
      <c r="B146" s="77"/>
      <c r="C146" s="68"/>
      <c r="D146" s="69"/>
      <c r="E146" s="70"/>
      <c r="F146" s="71"/>
      <c r="G146" s="71"/>
      <c r="H146" s="71"/>
      <c r="I146" s="78">
        <f t="shared" si="2"/>
        <v>0</v>
      </c>
      <c r="J146" s="72"/>
      <c r="K146" s="73"/>
      <c r="M146" s="512"/>
      <c r="N146" s="513"/>
    </row>
    <row r="147" spans="1:14" s="74" customFormat="1" x14ac:dyDescent="0.25">
      <c r="A147" s="67"/>
      <c r="B147" s="77"/>
      <c r="C147" s="68"/>
      <c r="D147" s="69"/>
      <c r="E147" s="70"/>
      <c r="F147" s="71"/>
      <c r="G147" s="71"/>
      <c r="H147" s="71"/>
      <c r="I147" s="78">
        <f t="shared" si="2"/>
        <v>0</v>
      </c>
      <c r="J147" s="72"/>
      <c r="K147" s="73"/>
      <c r="M147" s="512"/>
      <c r="N147" s="513"/>
    </row>
    <row r="148" spans="1:14" s="74" customFormat="1" x14ac:dyDescent="0.25">
      <c r="A148" s="67"/>
      <c r="B148" s="77"/>
      <c r="C148" s="68"/>
      <c r="D148" s="69"/>
      <c r="E148" s="70"/>
      <c r="F148" s="71"/>
      <c r="G148" s="71"/>
      <c r="H148" s="71"/>
      <c r="I148" s="78">
        <f t="shared" si="2"/>
        <v>0</v>
      </c>
      <c r="J148" s="72"/>
      <c r="K148" s="73"/>
      <c r="M148" s="512"/>
      <c r="N148" s="513"/>
    </row>
    <row r="149" spans="1:14" s="74" customFormat="1" x14ac:dyDescent="0.25">
      <c r="A149" s="67"/>
      <c r="B149" s="77"/>
      <c r="C149" s="68"/>
      <c r="D149" s="69"/>
      <c r="E149" s="70"/>
      <c r="F149" s="71"/>
      <c r="G149" s="71"/>
      <c r="H149" s="71"/>
      <c r="I149" s="78">
        <f t="shared" si="2"/>
        <v>0</v>
      </c>
      <c r="J149" s="72"/>
      <c r="K149" s="73"/>
      <c r="M149" s="512"/>
      <c r="N149" s="513"/>
    </row>
    <row r="150" spans="1:14" s="74" customFormat="1" x14ac:dyDescent="0.25">
      <c r="A150" s="67"/>
      <c r="B150" s="77"/>
      <c r="C150" s="68"/>
      <c r="D150" s="69"/>
      <c r="E150" s="70"/>
      <c r="F150" s="71"/>
      <c r="G150" s="71"/>
      <c r="H150" s="71"/>
      <c r="I150" s="78">
        <f t="shared" si="2"/>
        <v>0</v>
      </c>
      <c r="J150" s="72"/>
      <c r="K150" s="73"/>
      <c r="M150" s="512"/>
      <c r="N150" s="513"/>
    </row>
    <row r="151" spans="1:14" s="74" customFormat="1" x14ac:dyDescent="0.25">
      <c r="A151" s="67"/>
      <c r="B151" s="77"/>
      <c r="C151" s="68"/>
      <c r="D151" s="69"/>
      <c r="E151" s="70"/>
      <c r="F151" s="71"/>
      <c r="G151" s="71"/>
      <c r="H151" s="71"/>
      <c r="I151" s="78">
        <f t="shared" si="2"/>
        <v>0</v>
      </c>
      <c r="J151" s="72"/>
      <c r="K151" s="73"/>
      <c r="M151" s="512"/>
      <c r="N151" s="513"/>
    </row>
    <row r="152" spans="1:14" s="74" customFormat="1" x14ac:dyDescent="0.25">
      <c r="A152" s="67"/>
      <c r="B152" s="77"/>
      <c r="C152" s="68"/>
      <c r="D152" s="69"/>
      <c r="E152" s="70"/>
      <c r="F152" s="71"/>
      <c r="G152" s="71"/>
      <c r="H152" s="71"/>
      <c r="I152" s="78">
        <f t="shared" si="2"/>
        <v>0</v>
      </c>
      <c r="J152" s="72"/>
      <c r="K152" s="73"/>
      <c r="M152" s="512"/>
      <c r="N152" s="513"/>
    </row>
    <row r="153" spans="1:14" s="74" customFormat="1" x14ac:dyDescent="0.25">
      <c r="A153" s="67"/>
      <c r="B153" s="77"/>
      <c r="C153" s="68"/>
      <c r="D153" s="69"/>
      <c r="E153" s="70"/>
      <c r="F153" s="71"/>
      <c r="G153" s="71"/>
      <c r="H153" s="71"/>
      <c r="I153" s="78">
        <f t="shared" si="2"/>
        <v>0</v>
      </c>
      <c r="J153" s="72"/>
      <c r="K153" s="73"/>
      <c r="M153" s="512"/>
      <c r="N153" s="513"/>
    </row>
    <row r="154" spans="1:14" s="74" customFormat="1" x14ac:dyDescent="0.25">
      <c r="A154" s="67"/>
      <c r="B154" s="77"/>
      <c r="C154" s="68"/>
      <c r="D154" s="69"/>
      <c r="E154" s="70"/>
      <c r="F154" s="71"/>
      <c r="G154" s="71"/>
      <c r="H154" s="71"/>
      <c r="I154" s="78">
        <f t="shared" si="2"/>
        <v>0</v>
      </c>
      <c r="J154" s="72"/>
      <c r="K154" s="73"/>
      <c r="M154" s="512"/>
      <c r="N154" s="513"/>
    </row>
    <row r="155" spans="1:14" s="74" customFormat="1" x14ac:dyDescent="0.25">
      <c r="A155" s="67"/>
      <c r="B155" s="77"/>
      <c r="C155" s="68"/>
      <c r="D155" s="69"/>
      <c r="E155" s="70"/>
      <c r="F155" s="71"/>
      <c r="G155" s="71"/>
      <c r="H155" s="71"/>
      <c r="I155" s="78">
        <f t="shared" si="2"/>
        <v>0</v>
      </c>
      <c r="J155" s="72"/>
      <c r="K155" s="73"/>
      <c r="M155" s="512"/>
      <c r="N155" s="513"/>
    </row>
    <row r="156" spans="1:14" s="74" customFormat="1" x14ac:dyDescent="0.25">
      <c r="A156" s="67"/>
      <c r="B156" s="77"/>
      <c r="C156" s="68"/>
      <c r="D156" s="69"/>
      <c r="E156" s="70"/>
      <c r="F156" s="71"/>
      <c r="G156" s="71"/>
      <c r="H156" s="71"/>
      <c r="I156" s="78">
        <f t="shared" si="2"/>
        <v>0</v>
      </c>
      <c r="J156" s="72"/>
      <c r="K156" s="73"/>
      <c r="M156" s="512"/>
      <c r="N156" s="513"/>
    </row>
    <row r="157" spans="1:14" s="74" customFormat="1" x14ac:dyDescent="0.25">
      <c r="A157" s="67"/>
      <c r="B157" s="77"/>
      <c r="C157" s="68"/>
      <c r="D157" s="69"/>
      <c r="E157" s="70"/>
      <c r="F157" s="71"/>
      <c r="G157" s="71"/>
      <c r="H157" s="71"/>
      <c r="I157" s="78">
        <f t="shared" si="2"/>
        <v>0</v>
      </c>
      <c r="J157" s="72"/>
      <c r="K157" s="73"/>
      <c r="M157" s="512"/>
      <c r="N157" s="513"/>
    </row>
    <row r="158" spans="1:14" s="74" customFormat="1" x14ac:dyDescent="0.25">
      <c r="A158" s="67"/>
      <c r="B158" s="77"/>
      <c r="C158" s="68"/>
      <c r="D158" s="69"/>
      <c r="E158" s="70"/>
      <c r="F158" s="71"/>
      <c r="G158" s="71"/>
      <c r="H158" s="71"/>
      <c r="I158" s="78">
        <f t="shared" si="2"/>
        <v>0</v>
      </c>
      <c r="J158" s="72"/>
      <c r="K158" s="73"/>
      <c r="M158" s="512"/>
      <c r="N158" s="513"/>
    </row>
    <row r="159" spans="1:14" s="74" customFormat="1" x14ac:dyDescent="0.25">
      <c r="A159" s="67"/>
      <c r="B159" s="77"/>
      <c r="C159" s="68"/>
      <c r="D159" s="69"/>
      <c r="E159" s="70"/>
      <c r="F159" s="71"/>
      <c r="G159" s="71"/>
      <c r="H159" s="71"/>
      <c r="I159" s="78">
        <f t="shared" si="2"/>
        <v>0</v>
      </c>
      <c r="J159" s="72"/>
      <c r="K159" s="73"/>
      <c r="M159" s="512"/>
      <c r="N159" s="513"/>
    </row>
    <row r="160" spans="1:14" s="74" customFormat="1" x14ac:dyDescent="0.25">
      <c r="A160" s="67"/>
      <c r="B160" s="77"/>
      <c r="C160" s="68"/>
      <c r="D160" s="69"/>
      <c r="E160" s="70"/>
      <c r="F160" s="71"/>
      <c r="G160" s="71"/>
      <c r="H160" s="71"/>
      <c r="I160" s="78">
        <f t="shared" si="2"/>
        <v>0</v>
      </c>
      <c r="J160" s="72"/>
      <c r="K160" s="73"/>
      <c r="M160" s="512"/>
      <c r="N160" s="513"/>
    </row>
    <row r="161" spans="1:14" s="74" customFormat="1" x14ac:dyDescent="0.25">
      <c r="A161" s="67"/>
      <c r="B161" s="77"/>
      <c r="C161" s="68"/>
      <c r="D161" s="69"/>
      <c r="E161" s="70"/>
      <c r="F161" s="71"/>
      <c r="G161" s="71"/>
      <c r="H161" s="71"/>
      <c r="I161" s="78">
        <f t="shared" si="2"/>
        <v>0</v>
      </c>
      <c r="J161" s="72"/>
      <c r="K161" s="73"/>
      <c r="M161" s="512"/>
      <c r="N161" s="513"/>
    </row>
    <row r="162" spans="1:14" s="74" customFormat="1" x14ac:dyDescent="0.25">
      <c r="A162" s="67"/>
      <c r="B162" s="77"/>
      <c r="C162" s="68"/>
      <c r="D162" s="69"/>
      <c r="E162" s="70"/>
      <c r="F162" s="71"/>
      <c r="G162" s="71"/>
      <c r="H162" s="71"/>
      <c r="I162" s="78">
        <f t="shared" si="2"/>
        <v>0</v>
      </c>
      <c r="J162" s="72"/>
      <c r="K162" s="73"/>
      <c r="M162" s="512"/>
      <c r="N162" s="513"/>
    </row>
    <row r="163" spans="1:14" s="74" customFormat="1" x14ac:dyDescent="0.25">
      <c r="A163" s="67"/>
      <c r="B163" s="77"/>
      <c r="C163" s="68"/>
      <c r="D163" s="69"/>
      <c r="E163" s="70"/>
      <c r="F163" s="71"/>
      <c r="G163" s="71"/>
      <c r="H163" s="71"/>
      <c r="I163" s="78">
        <f t="shared" si="2"/>
        <v>0</v>
      </c>
      <c r="J163" s="72"/>
      <c r="K163" s="73"/>
      <c r="M163" s="512"/>
      <c r="N163" s="513"/>
    </row>
    <row r="164" spans="1:14" s="74" customFormat="1" x14ac:dyDescent="0.25">
      <c r="A164" s="67"/>
      <c r="B164" s="77"/>
      <c r="C164" s="68"/>
      <c r="D164" s="69"/>
      <c r="E164" s="70"/>
      <c r="F164" s="71"/>
      <c r="G164" s="71"/>
      <c r="H164" s="71"/>
      <c r="I164" s="78">
        <f t="shared" si="2"/>
        <v>0</v>
      </c>
      <c r="J164" s="72"/>
      <c r="K164" s="73"/>
      <c r="M164" s="512"/>
      <c r="N164" s="513"/>
    </row>
    <row r="165" spans="1:14" s="74" customFormat="1" x14ac:dyDescent="0.25">
      <c r="A165" s="67"/>
      <c r="B165" s="77"/>
      <c r="C165" s="68"/>
      <c r="D165" s="69"/>
      <c r="E165" s="70"/>
      <c r="F165" s="71"/>
      <c r="G165" s="71"/>
      <c r="H165" s="71"/>
      <c r="I165" s="78">
        <f t="shared" si="2"/>
        <v>0</v>
      </c>
      <c r="J165" s="72"/>
      <c r="K165" s="73"/>
      <c r="M165" s="512"/>
      <c r="N165" s="513"/>
    </row>
    <row r="166" spans="1:14" s="74" customFormat="1" x14ac:dyDescent="0.25">
      <c r="A166" s="67"/>
      <c r="B166" s="77"/>
      <c r="C166" s="68"/>
      <c r="D166" s="69"/>
      <c r="E166" s="70"/>
      <c r="F166" s="71"/>
      <c r="G166" s="71"/>
      <c r="H166" s="71"/>
      <c r="I166" s="78">
        <f t="shared" si="2"/>
        <v>0</v>
      </c>
      <c r="J166" s="72"/>
      <c r="K166" s="73"/>
      <c r="M166" s="512"/>
      <c r="N166" s="513"/>
    </row>
    <row r="167" spans="1:14" s="74" customFormat="1" x14ac:dyDescent="0.25">
      <c r="A167" s="67"/>
      <c r="B167" s="77"/>
      <c r="C167" s="68"/>
      <c r="D167" s="69"/>
      <c r="E167" s="70"/>
      <c r="F167" s="71"/>
      <c r="G167" s="71"/>
      <c r="H167" s="71"/>
      <c r="I167" s="78">
        <f t="shared" si="2"/>
        <v>0</v>
      </c>
      <c r="J167" s="72"/>
      <c r="K167" s="73"/>
      <c r="M167" s="512"/>
      <c r="N167" s="513"/>
    </row>
    <row r="168" spans="1:14" s="74" customFormat="1" x14ac:dyDescent="0.25">
      <c r="A168" s="67"/>
      <c r="B168" s="77"/>
      <c r="C168" s="68"/>
      <c r="D168" s="69"/>
      <c r="E168" s="70"/>
      <c r="F168" s="71"/>
      <c r="G168" s="71"/>
      <c r="H168" s="71"/>
      <c r="I168" s="78">
        <f t="shared" si="2"/>
        <v>0</v>
      </c>
      <c r="J168" s="72"/>
      <c r="K168" s="73"/>
      <c r="M168" s="512"/>
      <c r="N168" s="513"/>
    </row>
    <row r="169" spans="1:14" s="74" customFormat="1" x14ac:dyDescent="0.25">
      <c r="A169" s="67"/>
      <c r="B169" s="77"/>
      <c r="C169" s="68"/>
      <c r="D169" s="69"/>
      <c r="E169" s="70"/>
      <c r="F169" s="71"/>
      <c r="G169" s="71"/>
      <c r="H169" s="71"/>
      <c r="I169" s="78">
        <f t="shared" si="2"/>
        <v>0</v>
      </c>
      <c r="J169" s="72"/>
      <c r="K169" s="73"/>
      <c r="M169" s="512"/>
      <c r="N169" s="513"/>
    </row>
    <row r="170" spans="1:14" s="74" customFormat="1" x14ac:dyDescent="0.25">
      <c r="A170" s="67"/>
      <c r="B170" s="77"/>
      <c r="C170" s="68"/>
      <c r="D170" s="69"/>
      <c r="E170" s="70"/>
      <c r="F170" s="71"/>
      <c r="G170" s="71"/>
      <c r="H170" s="71"/>
      <c r="I170" s="78">
        <f t="shared" si="2"/>
        <v>0</v>
      </c>
      <c r="J170" s="72"/>
      <c r="K170" s="73"/>
      <c r="M170" s="512"/>
      <c r="N170" s="513"/>
    </row>
    <row r="171" spans="1:14" s="74" customFormat="1" x14ac:dyDescent="0.25">
      <c r="A171" s="67"/>
      <c r="B171" s="77"/>
      <c r="C171" s="68"/>
      <c r="D171" s="69"/>
      <c r="E171" s="70"/>
      <c r="F171" s="71"/>
      <c r="G171" s="71"/>
      <c r="H171" s="71"/>
      <c r="I171" s="78">
        <f t="shared" si="2"/>
        <v>0</v>
      </c>
      <c r="J171" s="72"/>
      <c r="K171" s="73"/>
      <c r="M171" s="512"/>
      <c r="N171" s="513"/>
    </row>
    <row r="172" spans="1:14" s="74" customFormat="1" x14ac:dyDescent="0.25">
      <c r="A172" s="67"/>
      <c r="B172" s="77"/>
      <c r="C172" s="68"/>
      <c r="D172" s="69"/>
      <c r="E172" s="70"/>
      <c r="F172" s="71"/>
      <c r="G172" s="71"/>
      <c r="H172" s="71"/>
      <c r="I172" s="78">
        <f t="shared" si="2"/>
        <v>0</v>
      </c>
      <c r="J172" s="72"/>
      <c r="K172" s="73"/>
      <c r="M172" s="512"/>
      <c r="N172" s="513"/>
    </row>
    <row r="173" spans="1:14" s="74" customFormat="1" x14ac:dyDescent="0.25">
      <c r="A173" s="67"/>
      <c r="B173" s="77"/>
      <c r="C173" s="68"/>
      <c r="D173" s="69"/>
      <c r="E173" s="70"/>
      <c r="F173" s="71"/>
      <c r="G173" s="71"/>
      <c r="H173" s="71"/>
      <c r="I173" s="78">
        <f t="shared" si="2"/>
        <v>0</v>
      </c>
      <c r="J173" s="72"/>
      <c r="K173" s="73"/>
      <c r="M173" s="512"/>
      <c r="N173" s="513"/>
    </row>
    <row r="174" spans="1:14" s="74" customFormat="1" x14ac:dyDescent="0.25">
      <c r="A174" s="67"/>
      <c r="B174" s="77"/>
      <c r="C174" s="68"/>
      <c r="D174" s="69"/>
      <c r="E174" s="70"/>
      <c r="F174" s="71"/>
      <c r="G174" s="71"/>
      <c r="H174" s="71"/>
      <c r="I174" s="78">
        <f t="shared" si="2"/>
        <v>0</v>
      </c>
      <c r="J174" s="72"/>
      <c r="K174" s="73"/>
      <c r="M174" s="512"/>
      <c r="N174" s="513"/>
    </row>
    <row r="175" spans="1:14" s="74" customFormat="1" x14ac:dyDescent="0.25">
      <c r="A175" s="67"/>
      <c r="B175" s="77"/>
      <c r="C175" s="68"/>
      <c r="D175" s="69"/>
      <c r="E175" s="70"/>
      <c r="F175" s="71"/>
      <c r="G175" s="71"/>
      <c r="H175" s="71"/>
      <c r="I175" s="78">
        <f t="shared" si="2"/>
        <v>0</v>
      </c>
      <c r="J175" s="72"/>
      <c r="K175" s="73"/>
      <c r="M175" s="512"/>
      <c r="N175" s="513"/>
    </row>
    <row r="176" spans="1:14" s="74" customFormat="1" x14ac:dyDescent="0.25">
      <c r="A176" s="67"/>
      <c r="B176" s="77"/>
      <c r="C176" s="68"/>
      <c r="D176" s="69"/>
      <c r="E176" s="70"/>
      <c r="F176" s="71"/>
      <c r="G176" s="71"/>
      <c r="H176" s="71"/>
      <c r="I176" s="78">
        <f t="shared" si="2"/>
        <v>0</v>
      </c>
      <c r="J176" s="72"/>
      <c r="K176" s="73"/>
      <c r="M176" s="512"/>
      <c r="N176" s="513"/>
    </row>
    <row r="177" spans="1:14" s="74" customFormat="1" x14ac:dyDescent="0.25">
      <c r="A177" s="67"/>
      <c r="B177" s="77"/>
      <c r="C177" s="68"/>
      <c r="D177" s="69"/>
      <c r="E177" s="70"/>
      <c r="F177" s="71"/>
      <c r="G177" s="71"/>
      <c r="H177" s="71"/>
      <c r="I177" s="78">
        <f t="shared" si="2"/>
        <v>0</v>
      </c>
      <c r="J177" s="72"/>
      <c r="K177" s="73"/>
      <c r="M177" s="512"/>
      <c r="N177" s="513"/>
    </row>
    <row r="178" spans="1:14" s="74" customFormat="1" x14ac:dyDescent="0.25">
      <c r="A178" s="67"/>
      <c r="B178" s="77"/>
      <c r="C178" s="68"/>
      <c r="D178" s="69"/>
      <c r="E178" s="70"/>
      <c r="F178" s="71"/>
      <c r="G178" s="71"/>
      <c r="H178" s="71"/>
      <c r="I178" s="78">
        <f t="shared" si="2"/>
        <v>0</v>
      </c>
      <c r="J178" s="72"/>
      <c r="K178" s="73"/>
      <c r="M178" s="512"/>
      <c r="N178" s="513"/>
    </row>
    <row r="179" spans="1:14" s="74" customFormat="1" x14ac:dyDescent="0.25">
      <c r="A179" s="67"/>
      <c r="B179" s="77"/>
      <c r="C179" s="68"/>
      <c r="D179" s="69"/>
      <c r="E179" s="70"/>
      <c r="F179" s="71"/>
      <c r="G179" s="71"/>
      <c r="H179" s="71"/>
      <c r="I179" s="78">
        <f t="shared" si="2"/>
        <v>0</v>
      </c>
      <c r="J179" s="72"/>
      <c r="K179" s="73"/>
      <c r="M179" s="512"/>
      <c r="N179" s="513"/>
    </row>
    <row r="180" spans="1:14" s="74" customFormat="1" x14ac:dyDescent="0.25">
      <c r="A180" s="67"/>
      <c r="B180" s="77"/>
      <c r="C180" s="68"/>
      <c r="D180" s="69"/>
      <c r="E180" s="70"/>
      <c r="F180" s="71"/>
      <c r="G180" s="71"/>
      <c r="H180" s="71"/>
      <c r="I180" s="78">
        <f t="shared" si="2"/>
        <v>0</v>
      </c>
      <c r="J180" s="72"/>
      <c r="K180" s="73"/>
      <c r="M180" s="512"/>
      <c r="N180" s="513"/>
    </row>
    <row r="181" spans="1:14" s="74" customFormat="1" x14ac:dyDescent="0.25">
      <c r="A181" s="67"/>
      <c r="B181" s="77"/>
      <c r="C181" s="68"/>
      <c r="D181" s="69"/>
      <c r="E181" s="70"/>
      <c r="F181" s="71"/>
      <c r="G181" s="71"/>
      <c r="H181" s="71"/>
      <c r="I181" s="78">
        <f t="shared" si="2"/>
        <v>0</v>
      </c>
      <c r="J181" s="72"/>
      <c r="K181" s="73"/>
      <c r="M181" s="512"/>
      <c r="N181" s="513"/>
    </row>
    <row r="182" spans="1:14" s="74" customFormat="1" x14ac:dyDescent="0.25">
      <c r="A182" s="67"/>
      <c r="B182" s="77"/>
      <c r="C182" s="68"/>
      <c r="D182" s="69"/>
      <c r="E182" s="70"/>
      <c r="F182" s="71"/>
      <c r="G182" s="71"/>
      <c r="H182" s="71"/>
      <c r="I182" s="78">
        <f t="shared" si="2"/>
        <v>0</v>
      </c>
      <c r="J182" s="72"/>
      <c r="K182" s="73"/>
      <c r="M182" s="512"/>
      <c r="N182" s="513"/>
    </row>
    <row r="183" spans="1:14" s="74" customFormat="1" x14ac:dyDescent="0.25">
      <c r="A183" s="67"/>
      <c r="B183" s="77"/>
      <c r="C183" s="68"/>
      <c r="D183" s="69"/>
      <c r="E183" s="70"/>
      <c r="F183" s="71"/>
      <c r="G183" s="71"/>
      <c r="H183" s="71"/>
      <c r="I183" s="78">
        <f t="shared" si="2"/>
        <v>0</v>
      </c>
      <c r="J183" s="72"/>
      <c r="K183" s="73"/>
      <c r="M183" s="512"/>
      <c r="N183" s="513"/>
    </row>
    <row r="184" spans="1:14" s="74" customFormat="1" x14ac:dyDescent="0.25">
      <c r="A184" s="67"/>
      <c r="B184" s="77"/>
      <c r="C184" s="68"/>
      <c r="D184" s="69"/>
      <c r="E184" s="70"/>
      <c r="F184" s="71"/>
      <c r="G184" s="71"/>
      <c r="H184" s="71"/>
      <c r="I184" s="78">
        <f t="shared" si="2"/>
        <v>0</v>
      </c>
      <c r="J184" s="72"/>
      <c r="K184" s="73"/>
      <c r="M184" s="512"/>
      <c r="N184" s="513"/>
    </row>
    <row r="185" spans="1:14" s="74" customFormat="1" x14ac:dyDescent="0.25">
      <c r="A185" s="67"/>
      <c r="B185" s="77"/>
      <c r="C185" s="68"/>
      <c r="D185" s="69"/>
      <c r="E185" s="70"/>
      <c r="F185" s="71"/>
      <c r="G185" s="71"/>
      <c r="H185" s="71"/>
      <c r="I185" s="78">
        <f t="shared" si="2"/>
        <v>0</v>
      </c>
      <c r="J185" s="72"/>
      <c r="K185" s="73"/>
      <c r="M185" s="512"/>
      <c r="N185" s="513"/>
    </row>
    <row r="186" spans="1:14" s="74" customFormat="1" x14ac:dyDescent="0.25">
      <c r="A186" s="67"/>
      <c r="B186" s="77"/>
      <c r="C186" s="68"/>
      <c r="D186" s="69"/>
      <c r="E186" s="70"/>
      <c r="F186" s="71"/>
      <c r="G186" s="71"/>
      <c r="H186" s="71"/>
      <c r="I186" s="78">
        <f t="shared" ref="I186:I247" si="3">SUM(IF(G186="Si",40,0)+IF(F186="Óptimo",30,IF(F186="Moderado",10,0))+IF(H186="Óptimo",30,IF(H186="Satisfactorio",20,IF(H186="Moderado",10,0))))</f>
        <v>0</v>
      </c>
      <c r="J186" s="72"/>
      <c r="K186" s="73"/>
      <c r="M186" s="512"/>
      <c r="N186" s="513"/>
    </row>
    <row r="187" spans="1:14" s="74" customFormat="1" x14ac:dyDescent="0.25">
      <c r="A187" s="67"/>
      <c r="B187" s="77"/>
      <c r="C187" s="68"/>
      <c r="D187" s="69"/>
      <c r="E187" s="70"/>
      <c r="F187" s="71"/>
      <c r="G187" s="71"/>
      <c r="H187" s="71"/>
      <c r="I187" s="78">
        <f t="shared" si="3"/>
        <v>0</v>
      </c>
      <c r="J187" s="72"/>
      <c r="K187" s="73"/>
      <c r="M187" s="512"/>
      <c r="N187" s="513"/>
    </row>
    <row r="188" spans="1:14" s="74" customFormat="1" x14ac:dyDescent="0.25">
      <c r="A188" s="67"/>
      <c r="B188" s="77"/>
      <c r="C188" s="68"/>
      <c r="D188" s="69"/>
      <c r="E188" s="70"/>
      <c r="F188" s="71"/>
      <c r="G188" s="71"/>
      <c r="H188" s="71"/>
      <c r="I188" s="78">
        <f t="shared" si="3"/>
        <v>0</v>
      </c>
      <c r="J188" s="72"/>
      <c r="K188" s="73"/>
      <c r="M188" s="512"/>
      <c r="N188" s="513"/>
    </row>
    <row r="189" spans="1:14" s="74" customFormat="1" x14ac:dyDescent="0.25">
      <c r="A189" s="67"/>
      <c r="B189" s="77"/>
      <c r="C189" s="68"/>
      <c r="D189" s="69"/>
      <c r="E189" s="70"/>
      <c r="F189" s="71"/>
      <c r="G189" s="71"/>
      <c r="H189" s="71"/>
      <c r="I189" s="78">
        <f t="shared" si="3"/>
        <v>0</v>
      </c>
      <c r="J189" s="72"/>
      <c r="K189" s="73"/>
      <c r="M189" s="512"/>
      <c r="N189" s="513"/>
    </row>
    <row r="190" spans="1:14" s="74" customFormat="1" x14ac:dyDescent="0.25">
      <c r="A190" s="67"/>
      <c r="B190" s="77"/>
      <c r="C190" s="68"/>
      <c r="D190" s="69"/>
      <c r="E190" s="70"/>
      <c r="F190" s="71"/>
      <c r="G190" s="71"/>
      <c r="H190" s="71"/>
      <c r="I190" s="78">
        <f t="shared" si="3"/>
        <v>0</v>
      </c>
      <c r="J190" s="72"/>
      <c r="K190" s="73"/>
      <c r="M190" s="512"/>
      <c r="N190" s="513"/>
    </row>
    <row r="191" spans="1:14" s="74" customFormat="1" x14ac:dyDescent="0.25">
      <c r="A191" s="67"/>
      <c r="B191" s="77"/>
      <c r="C191" s="68"/>
      <c r="D191" s="69"/>
      <c r="E191" s="70"/>
      <c r="F191" s="71"/>
      <c r="G191" s="71"/>
      <c r="H191" s="71"/>
      <c r="I191" s="78">
        <f t="shared" si="3"/>
        <v>0</v>
      </c>
      <c r="J191" s="72"/>
      <c r="K191" s="73"/>
      <c r="M191" s="512"/>
      <c r="N191" s="513"/>
    </row>
    <row r="192" spans="1:14" s="74" customFormat="1" x14ac:dyDescent="0.25">
      <c r="A192" s="67"/>
      <c r="B192" s="77"/>
      <c r="C192" s="68"/>
      <c r="D192" s="69"/>
      <c r="E192" s="70"/>
      <c r="F192" s="71"/>
      <c r="G192" s="71"/>
      <c r="H192" s="71"/>
      <c r="I192" s="78">
        <f t="shared" si="3"/>
        <v>0</v>
      </c>
      <c r="J192" s="72"/>
      <c r="K192" s="73"/>
      <c r="M192" s="512"/>
      <c r="N192" s="513"/>
    </row>
    <row r="193" spans="1:14" s="74" customFormat="1" x14ac:dyDescent="0.25">
      <c r="A193" s="67"/>
      <c r="B193" s="77"/>
      <c r="C193" s="68"/>
      <c r="D193" s="69"/>
      <c r="E193" s="70"/>
      <c r="F193" s="71"/>
      <c r="G193" s="71"/>
      <c r="H193" s="71"/>
      <c r="I193" s="78">
        <f t="shared" si="3"/>
        <v>0</v>
      </c>
      <c r="J193" s="72"/>
      <c r="K193" s="73"/>
      <c r="M193" s="512"/>
      <c r="N193" s="513"/>
    </row>
    <row r="194" spans="1:14" s="74" customFormat="1" x14ac:dyDescent="0.25">
      <c r="A194" s="67"/>
      <c r="B194" s="77"/>
      <c r="C194" s="68"/>
      <c r="D194" s="69"/>
      <c r="E194" s="70"/>
      <c r="F194" s="71"/>
      <c r="G194" s="71"/>
      <c r="H194" s="71"/>
      <c r="I194" s="78">
        <f t="shared" si="3"/>
        <v>0</v>
      </c>
      <c r="J194" s="72"/>
      <c r="K194" s="73"/>
      <c r="M194" s="512"/>
      <c r="N194" s="513"/>
    </row>
    <row r="195" spans="1:14" s="74" customFormat="1" x14ac:dyDescent="0.25">
      <c r="A195" s="67"/>
      <c r="B195" s="77"/>
      <c r="C195" s="68"/>
      <c r="D195" s="69"/>
      <c r="E195" s="70"/>
      <c r="F195" s="71"/>
      <c r="G195" s="71"/>
      <c r="H195" s="71"/>
      <c r="I195" s="78">
        <f t="shared" si="3"/>
        <v>0</v>
      </c>
      <c r="J195" s="72"/>
      <c r="K195" s="73"/>
      <c r="M195" s="512"/>
      <c r="N195" s="513"/>
    </row>
    <row r="196" spans="1:14" s="74" customFormat="1" x14ac:dyDescent="0.25">
      <c r="A196" s="67"/>
      <c r="B196" s="77"/>
      <c r="C196" s="68"/>
      <c r="D196" s="69"/>
      <c r="E196" s="70"/>
      <c r="F196" s="71"/>
      <c r="G196" s="71"/>
      <c r="H196" s="71"/>
      <c r="I196" s="78">
        <f t="shared" si="3"/>
        <v>0</v>
      </c>
      <c r="J196" s="72"/>
      <c r="K196" s="73"/>
      <c r="M196" s="512"/>
      <c r="N196" s="513"/>
    </row>
    <row r="197" spans="1:14" s="74" customFormat="1" x14ac:dyDescent="0.25">
      <c r="A197" s="67"/>
      <c r="B197" s="77"/>
      <c r="C197" s="68"/>
      <c r="D197" s="69"/>
      <c r="E197" s="70"/>
      <c r="F197" s="71"/>
      <c r="G197" s="71"/>
      <c r="H197" s="71"/>
      <c r="I197" s="78">
        <f t="shared" si="3"/>
        <v>0</v>
      </c>
      <c r="J197" s="72"/>
      <c r="K197" s="73"/>
      <c r="M197" s="512"/>
      <c r="N197" s="513"/>
    </row>
    <row r="198" spans="1:14" s="74" customFormat="1" x14ac:dyDescent="0.25">
      <c r="A198" s="67"/>
      <c r="B198" s="77"/>
      <c r="C198" s="68"/>
      <c r="D198" s="69"/>
      <c r="E198" s="70"/>
      <c r="F198" s="71"/>
      <c r="G198" s="71"/>
      <c r="H198" s="71"/>
      <c r="I198" s="78">
        <f t="shared" si="3"/>
        <v>0</v>
      </c>
      <c r="J198" s="72"/>
      <c r="K198" s="73"/>
      <c r="M198" s="512"/>
      <c r="N198" s="513"/>
    </row>
    <row r="199" spans="1:14" s="74" customFormat="1" x14ac:dyDescent="0.25">
      <c r="A199" s="67"/>
      <c r="B199" s="77"/>
      <c r="C199" s="68"/>
      <c r="D199" s="69"/>
      <c r="E199" s="70"/>
      <c r="F199" s="71"/>
      <c r="G199" s="71"/>
      <c r="H199" s="71"/>
      <c r="I199" s="78">
        <f t="shared" si="3"/>
        <v>0</v>
      </c>
      <c r="J199" s="72"/>
      <c r="K199" s="73"/>
      <c r="M199" s="512"/>
      <c r="N199" s="513"/>
    </row>
    <row r="200" spans="1:14" s="74" customFormat="1" x14ac:dyDescent="0.25">
      <c r="A200" s="67"/>
      <c r="B200" s="77"/>
      <c r="C200" s="68"/>
      <c r="D200" s="69"/>
      <c r="E200" s="70"/>
      <c r="F200" s="71"/>
      <c r="G200" s="71"/>
      <c r="H200" s="71"/>
      <c r="I200" s="78">
        <f t="shared" si="3"/>
        <v>0</v>
      </c>
      <c r="J200" s="72"/>
      <c r="K200" s="73"/>
      <c r="M200" s="512"/>
      <c r="N200" s="513"/>
    </row>
    <row r="201" spans="1:14" s="74" customFormat="1" x14ac:dyDescent="0.25">
      <c r="A201" s="67"/>
      <c r="B201" s="77"/>
      <c r="C201" s="68"/>
      <c r="D201" s="69"/>
      <c r="E201" s="70"/>
      <c r="F201" s="71"/>
      <c r="G201" s="71"/>
      <c r="H201" s="71"/>
      <c r="I201" s="78">
        <f t="shared" si="3"/>
        <v>0</v>
      </c>
      <c r="J201" s="72"/>
      <c r="K201" s="73"/>
      <c r="M201" s="512"/>
      <c r="N201" s="513"/>
    </row>
    <row r="202" spans="1:14" s="74" customFormat="1" x14ac:dyDescent="0.25">
      <c r="A202" s="67"/>
      <c r="B202" s="77"/>
      <c r="C202" s="68"/>
      <c r="D202" s="69"/>
      <c r="E202" s="70"/>
      <c r="F202" s="71"/>
      <c r="G202" s="71"/>
      <c r="H202" s="71"/>
      <c r="I202" s="78">
        <f t="shared" si="3"/>
        <v>0</v>
      </c>
      <c r="J202" s="72"/>
      <c r="K202" s="73"/>
      <c r="M202" s="512"/>
      <c r="N202" s="513"/>
    </row>
    <row r="203" spans="1:14" s="74" customFormat="1" x14ac:dyDescent="0.25">
      <c r="A203" s="67"/>
      <c r="B203" s="77"/>
      <c r="C203" s="68"/>
      <c r="D203" s="69"/>
      <c r="E203" s="70"/>
      <c r="F203" s="71"/>
      <c r="G203" s="71"/>
      <c r="H203" s="71"/>
      <c r="I203" s="78">
        <f t="shared" si="3"/>
        <v>0</v>
      </c>
      <c r="J203" s="72"/>
      <c r="K203" s="73"/>
      <c r="M203" s="512"/>
      <c r="N203" s="513"/>
    </row>
    <row r="204" spans="1:14" s="74" customFormat="1" x14ac:dyDescent="0.25">
      <c r="A204" s="67"/>
      <c r="B204" s="77"/>
      <c r="C204" s="68"/>
      <c r="D204" s="69"/>
      <c r="E204" s="70"/>
      <c r="F204" s="71"/>
      <c r="G204" s="71"/>
      <c r="H204" s="71"/>
      <c r="I204" s="78">
        <f t="shared" si="3"/>
        <v>0</v>
      </c>
      <c r="J204" s="72"/>
      <c r="K204" s="73"/>
      <c r="M204" s="512"/>
      <c r="N204" s="513"/>
    </row>
    <row r="205" spans="1:14" s="74" customFormat="1" x14ac:dyDescent="0.25">
      <c r="A205" s="67"/>
      <c r="B205" s="77"/>
      <c r="C205" s="68"/>
      <c r="D205" s="69"/>
      <c r="E205" s="70"/>
      <c r="F205" s="71"/>
      <c r="G205" s="71"/>
      <c r="H205" s="71"/>
      <c r="I205" s="78">
        <f t="shared" si="3"/>
        <v>0</v>
      </c>
      <c r="J205" s="72"/>
      <c r="K205" s="73"/>
      <c r="M205" s="512"/>
      <c r="N205" s="513"/>
    </row>
    <row r="206" spans="1:14" s="74" customFormat="1" x14ac:dyDescent="0.25">
      <c r="A206" s="67"/>
      <c r="B206" s="77"/>
      <c r="C206" s="68"/>
      <c r="D206" s="69"/>
      <c r="E206" s="70"/>
      <c r="F206" s="71"/>
      <c r="G206" s="71"/>
      <c r="H206" s="71"/>
      <c r="I206" s="78">
        <f t="shared" si="3"/>
        <v>0</v>
      </c>
      <c r="J206" s="72"/>
      <c r="K206" s="73"/>
      <c r="M206" s="512"/>
      <c r="N206" s="513"/>
    </row>
    <row r="207" spans="1:14" s="74" customFormat="1" x14ac:dyDescent="0.25">
      <c r="A207" s="67"/>
      <c r="B207" s="77"/>
      <c r="C207" s="68"/>
      <c r="D207" s="69"/>
      <c r="E207" s="70"/>
      <c r="F207" s="71"/>
      <c r="G207" s="71"/>
      <c r="H207" s="71"/>
      <c r="I207" s="78">
        <f t="shared" si="3"/>
        <v>0</v>
      </c>
      <c r="J207" s="72"/>
      <c r="K207" s="73"/>
      <c r="M207" s="512"/>
      <c r="N207" s="513"/>
    </row>
    <row r="208" spans="1:14" s="74" customFormat="1" x14ac:dyDescent="0.25">
      <c r="A208" s="67"/>
      <c r="B208" s="77"/>
      <c r="C208" s="68"/>
      <c r="D208" s="69"/>
      <c r="E208" s="70"/>
      <c r="F208" s="71"/>
      <c r="G208" s="71"/>
      <c r="H208" s="71"/>
      <c r="I208" s="78">
        <f t="shared" si="3"/>
        <v>0</v>
      </c>
      <c r="J208" s="72"/>
      <c r="K208" s="73"/>
      <c r="M208" s="512"/>
      <c r="N208" s="513"/>
    </row>
    <row r="209" spans="1:14" s="74" customFormat="1" x14ac:dyDescent="0.25">
      <c r="A209" s="67"/>
      <c r="B209" s="77"/>
      <c r="C209" s="68"/>
      <c r="D209" s="69"/>
      <c r="E209" s="70"/>
      <c r="F209" s="71"/>
      <c r="G209" s="71"/>
      <c r="H209" s="71"/>
      <c r="I209" s="78">
        <f t="shared" si="3"/>
        <v>0</v>
      </c>
      <c r="J209" s="72"/>
      <c r="K209" s="73"/>
      <c r="M209" s="512"/>
      <c r="N209" s="513"/>
    </row>
    <row r="210" spans="1:14" s="74" customFormat="1" x14ac:dyDescent="0.25">
      <c r="A210" s="67"/>
      <c r="B210" s="77"/>
      <c r="C210" s="68"/>
      <c r="D210" s="69"/>
      <c r="E210" s="70"/>
      <c r="F210" s="71"/>
      <c r="G210" s="71"/>
      <c r="H210" s="71"/>
      <c r="I210" s="78">
        <f t="shared" si="3"/>
        <v>0</v>
      </c>
      <c r="J210" s="72"/>
      <c r="K210" s="73"/>
      <c r="M210" s="512"/>
      <c r="N210" s="513"/>
    </row>
    <row r="211" spans="1:14" s="74" customFormat="1" x14ac:dyDescent="0.25">
      <c r="A211" s="67"/>
      <c r="B211" s="77"/>
      <c r="C211" s="68"/>
      <c r="D211" s="69"/>
      <c r="E211" s="70"/>
      <c r="F211" s="71"/>
      <c r="G211" s="71"/>
      <c r="H211" s="71"/>
      <c r="I211" s="78">
        <f t="shared" si="3"/>
        <v>0</v>
      </c>
      <c r="J211" s="72"/>
      <c r="K211" s="73"/>
      <c r="M211" s="512"/>
      <c r="N211" s="513"/>
    </row>
    <row r="212" spans="1:14" s="74" customFormat="1" x14ac:dyDescent="0.25">
      <c r="A212" s="67"/>
      <c r="B212" s="77"/>
      <c r="C212" s="68"/>
      <c r="D212" s="69"/>
      <c r="E212" s="70"/>
      <c r="F212" s="71"/>
      <c r="G212" s="71"/>
      <c r="H212" s="71"/>
      <c r="I212" s="78">
        <f t="shared" si="3"/>
        <v>0</v>
      </c>
      <c r="J212" s="72"/>
      <c r="K212" s="73"/>
      <c r="M212" s="512"/>
      <c r="N212" s="513"/>
    </row>
    <row r="213" spans="1:14" s="74" customFormat="1" x14ac:dyDescent="0.25">
      <c r="A213" s="67"/>
      <c r="B213" s="77"/>
      <c r="C213" s="68"/>
      <c r="D213" s="69"/>
      <c r="E213" s="70"/>
      <c r="F213" s="71"/>
      <c r="G213" s="71"/>
      <c r="H213" s="71"/>
      <c r="I213" s="78">
        <f t="shared" si="3"/>
        <v>0</v>
      </c>
      <c r="J213" s="72"/>
      <c r="K213" s="73"/>
      <c r="M213" s="512"/>
      <c r="N213" s="513"/>
    </row>
    <row r="214" spans="1:14" s="74" customFormat="1" x14ac:dyDescent="0.25">
      <c r="A214" s="67"/>
      <c r="B214" s="77"/>
      <c r="C214" s="68"/>
      <c r="D214" s="69"/>
      <c r="E214" s="70"/>
      <c r="F214" s="71"/>
      <c r="G214" s="71"/>
      <c r="H214" s="71"/>
      <c r="I214" s="78">
        <f t="shared" si="3"/>
        <v>0</v>
      </c>
      <c r="J214" s="72"/>
      <c r="K214" s="73"/>
      <c r="M214" s="512"/>
      <c r="N214" s="513"/>
    </row>
    <row r="215" spans="1:14" s="74" customFormat="1" x14ac:dyDescent="0.25">
      <c r="A215" s="67"/>
      <c r="B215" s="77"/>
      <c r="C215" s="68"/>
      <c r="D215" s="69"/>
      <c r="E215" s="70"/>
      <c r="F215" s="71"/>
      <c r="G215" s="71"/>
      <c r="H215" s="71"/>
      <c r="I215" s="78">
        <f t="shared" si="3"/>
        <v>0</v>
      </c>
      <c r="J215" s="72"/>
      <c r="K215" s="73"/>
      <c r="M215" s="512"/>
      <c r="N215" s="513"/>
    </row>
    <row r="216" spans="1:14" s="74" customFormat="1" x14ac:dyDescent="0.25">
      <c r="A216" s="67"/>
      <c r="B216" s="77"/>
      <c r="C216" s="68"/>
      <c r="D216" s="69"/>
      <c r="E216" s="70"/>
      <c r="F216" s="71"/>
      <c r="G216" s="71"/>
      <c r="H216" s="71"/>
      <c r="I216" s="78">
        <f t="shared" si="3"/>
        <v>0</v>
      </c>
      <c r="J216" s="72"/>
      <c r="K216" s="73"/>
      <c r="M216" s="512"/>
      <c r="N216" s="513"/>
    </row>
    <row r="217" spans="1:14" s="74" customFormat="1" x14ac:dyDescent="0.25">
      <c r="A217" s="67"/>
      <c r="B217" s="77"/>
      <c r="C217" s="68"/>
      <c r="D217" s="69"/>
      <c r="E217" s="70"/>
      <c r="F217" s="71"/>
      <c r="G217" s="71"/>
      <c r="H217" s="71"/>
      <c r="I217" s="78">
        <f t="shared" si="3"/>
        <v>0</v>
      </c>
      <c r="J217" s="72"/>
      <c r="K217" s="73"/>
      <c r="M217" s="512"/>
      <c r="N217" s="513"/>
    </row>
    <row r="218" spans="1:14" s="74" customFormat="1" x14ac:dyDescent="0.25">
      <c r="A218" s="67"/>
      <c r="B218" s="77"/>
      <c r="C218" s="68"/>
      <c r="D218" s="69"/>
      <c r="E218" s="70"/>
      <c r="F218" s="71"/>
      <c r="G218" s="71"/>
      <c r="H218" s="71"/>
      <c r="I218" s="78">
        <f t="shared" si="3"/>
        <v>0</v>
      </c>
      <c r="J218" s="72"/>
      <c r="K218" s="73"/>
      <c r="M218" s="512"/>
      <c r="N218" s="513"/>
    </row>
    <row r="219" spans="1:14" s="74" customFormat="1" x14ac:dyDescent="0.25">
      <c r="A219" s="67"/>
      <c r="B219" s="77"/>
      <c r="C219" s="68"/>
      <c r="D219" s="69"/>
      <c r="E219" s="70"/>
      <c r="F219" s="71"/>
      <c r="G219" s="71"/>
      <c r="H219" s="71"/>
      <c r="I219" s="78">
        <f t="shared" si="3"/>
        <v>0</v>
      </c>
      <c r="J219" s="72"/>
      <c r="K219" s="73"/>
      <c r="M219" s="512"/>
      <c r="N219" s="513"/>
    </row>
    <row r="220" spans="1:14" s="74" customFormat="1" x14ac:dyDescent="0.25">
      <c r="A220" s="67"/>
      <c r="B220" s="77"/>
      <c r="C220" s="68"/>
      <c r="D220" s="69"/>
      <c r="E220" s="70"/>
      <c r="F220" s="71"/>
      <c r="G220" s="71"/>
      <c r="H220" s="71"/>
      <c r="I220" s="78">
        <f t="shared" si="3"/>
        <v>0</v>
      </c>
      <c r="J220" s="72"/>
      <c r="K220" s="73"/>
      <c r="M220" s="512"/>
      <c r="N220" s="513"/>
    </row>
    <row r="221" spans="1:14" s="74" customFormat="1" x14ac:dyDescent="0.25">
      <c r="A221" s="67"/>
      <c r="B221" s="77"/>
      <c r="C221" s="68"/>
      <c r="D221" s="69"/>
      <c r="E221" s="70"/>
      <c r="F221" s="71"/>
      <c r="G221" s="71"/>
      <c r="H221" s="71"/>
      <c r="I221" s="78">
        <f t="shared" si="3"/>
        <v>0</v>
      </c>
      <c r="J221" s="72"/>
      <c r="K221" s="73"/>
      <c r="M221" s="512"/>
      <c r="N221" s="513"/>
    </row>
    <row r="222" spans="1:14" s="74" customFormat="1" x14ac:dyDescent="0.25">
      <c r="A222" s="67"/>
      <c r="B222" s="77"/>
      <c r="C222" s="68"/>
      <c r="D222" s="69"/>
      <c r="E222" s="70"/>
      <c r="F222" s="71"/>
      <c r="G222" s="71"/>
      <c r="H222" s="71"/>
      <c r="I222" s="78">
        <f t="shared" si="3"/>
        <v>0</v>
      </c>
      <c r="J222" s="72"/>
      <c r="K222" s="73"/>
      <c r="M222" s="512"/>
      <c r="N222" s="513"/>
    </row>
    <row r="223" spans="1:14" s="74" customFormat="1" x14ac:dyDescent="0.25">
      <c r="A223" s="67"/>
      <c r="B223" s="77"/>
      <c r="C223" s="68"/>
      <c r="D223" s="69"/>
      <c r="E223" s="70"/>
      <c r="F223" s="71"/>
      <c r="G223" s="71"/>
      <c r="H223" s="71"/>
      <c r="I223" s="78">
        <f t="shared" si="3"/>
        <v>0</v>
      </c>
      <c r="J223" s="72"/>
      <c r="K223" s="73"/>
      <c r="M223" s="512"/>
      <c r="N223" s="513"/>
    </row>
    <row r="224" spans="1:14" s="74" customFormat="1" x14ac:dyDescent="0.25">
      <c r="A224" s="67"/>
      <c r="B224" s="77"/>
      <c r="C224" s="68"/>
      <c r="D224" s="69"/>
      <c r="E224" s="70"/>
      <c r="F224" s="71"/>
      <c r="G224" s="71"/>
      <c r="H224" s="71"/>
      <c r="I224" s="78">
        <f t="shared" si="3"/>
        <v>0</v>
      </c>
      <c r="J224" s="72"/>
      <c r="K224" s="73"/>
      <c r="M224" s="512"/>
      <c r="N224" s="513"/>
    </row>
    <row r="225" spans="1:14" s="74" customFormat="1" x14ac:dyDescent="0.25">
      <c r="A225" s="67"/>
      <c r="B225" s="77"/>
      <c r="C225" s="68"/>
      <c r="D225" s="69"/>
      <c r="E225" s="70"/>
      <c r="F225" s="71"/>
      <c r="G225" s="71"/>
      <c r="H225" s="71"/>
      <c r="I225" s="78">
        <f t="shared" si="3"/>
        <v>0</v>
      </c>
      <c r="J225" s="72"/>
      <c r="K225" s="73"/>
      <c r="M225" s="512"/>
      <c r="N225" s="513"/>
    </row>
    <row r="226" spans="1:14" s="74" customFormat="1" x14ac:dyDescent="0.25">
      <c r="A226" s="67"/>
      <c r="B226" s="77"/>
      <c r="C226" s="68"/>
      <c r="D226" s="69"/>
      <c r="E226" s="70"/>
      <c r="F226" s="71"/>
      <c r="G226" s="71"/>
      <c r="H226" s="71"/>
      <c r="I226" s="78">
        <f t="shared" si="3"/>
        <v>0</v>
      </c>
      <c r="J226" s="72"/>
      <c r="K226" s="73"/>
      <c r="M226" s="512"/>
      <c r="N226" s="513"/>
    </row>
    <row r="227" spans="1:14" s="74" customFormat="1" x14ac:dyDescent="0.25">
      <c r="A227" s="67"/>
      <c r="B227" s="77"/>
      <c r="C227" s="68"/>
      <c r="D227" s="69"/>
      <c r="E227" s="70"/>
      <c r="F227" s="71"/>
      <c r="G227" s="71"/>
      <c r="H227" s="71"/>
      <c r="I227" s="78">
        <f t="shared" si="3"/>
        <v>0</v>
      </c>
      <c r="J227" s="72"/>
      <c r="K227" s="73"/>
      <c r="M227" s="512"/>
      <c r="N227" s="513"/>
    </row>
    <row r="228" spans="1:14" s="74" customFormat="1" x14ac:dyDescent="0.25">
      <c r="A228" s="67"/>
      <c r="B228" s="77"/>
      <c r="C228" s="68"/>
      <c r="D228" s="69"/>
      <c r="E228" s="70"/>
      <c r="F228" s="71"/>
      <c r="G228" s="71"/>
      <c r="H228" s="71"/>
      <c r="I228" s="78">
        <f t="shared" si="3"/>
        <v>0</v>
      </c>
      <c r="J228" s="72"/>
      <c r="K228" s="73"/>
      <c r="M228" s="512"/>
      <c r="N228" s="513"/>
    </row>
    <row r="229" spans="1:14" s="74" customFormat="1" x14ac:dyDescent="0.25">
      <c r="A229" s="67"/>
      <c r="B229" s="77"/>
      <c r="C229" s="68"/>
      <c r="D229" s="69"/>
      <c r="E229" s="70"/>
      <c r="F229" s="71"/>
      <c r="G229" s="71"/>
      <c r="H229" s="71"/>
      <c r="I229" s="78">
        <f t="shared" si="3"/>
        <v>0</v>
      </c>
      <c r="J229" s="72"/>
      <c r="K229" s="73"/>
      <c r="M229" s="512"/>
      <c r="N229" s="513"/>
    </row>
    <row r="230" spans="1:14" s="74" customFormat="1" x14ac:dyDescent="0.25">
      <c r="A230" s="67"/>
      <c r="B230" s="77"/>
      <c r="C230" s="68"/>
      <c r="D230" s="69"/>
      <c r="E230" s="70"/>
      <c r="F230" s="71"/>
      <c r="G230" s="71"/>
      <c r="H230" s="71"/>
      <c r="I230" s="78">
        <f t="shared" si="3"/>
        <v>0</v>
      </c>
      <c r="J230" s="72"/>
      <c r="K230" s="73"/>
      <c r="M230" s="512"/>
      <c r="N230" s="513"/>
    </row>
    <row r="231" spans="1:14" s="74" customFormat="1" x14ac:dyDescent="0.25">
      <c r="A231" s="67"/>
      <c r="B231" s="77"/>
      <c r="C231" s="68"/>
      <c r="D231" s="69"/>
      <c r="E231" s="70"/>
      <c r="F231" s="71"/>
      <c r="G231" s="71"/>
      <c r="H231" s="71"/>
      <c r="I231" s="78">
        <f t="shared" si="3"/>
        <v>0</v>
      </c>
      <c r="J231" s="72"/>
      <c r="K231" s="73"/>
      <c r="M231" s="512"/>
      <c r="N231" s="513"/>
    </row>
    <row r="232" spans="1:14" s="74" customFormat="1" x14ac:dyDescent="0.25">
      <c r="A232" s="67"/>
      <c r="B232" s="77"/>
      <c r="C232" s="68"/>
      <c r="D232" s="69"/>
      <c r="E232" s="70"/>
      <c r="F232" s="71"/>
      <c r="G232" s="71"/>
      <c r="H232" s="71"/>
      <c r="I232" s="78">
        <f t="shared" si="3"/>
        <v>0</v>
      </c>
      <c r="J232" s="72"/>
      <c r="K232" s="73"/>
      <c r="M232" s="512"/>
      <c r="N232" s="513"/>
    </row>
    <row r="233" spans="1:14" s="74" customFormat="1" x14ac:dyDescent="0.25">
      <c r="A233" s="67"/>
      <c r="B233" s="77"/>
      <c r="C233" s="68"/>
      <c r="D233" s="69"/>
      <c r="E233" s="70"/>
      <c r="F233" s="71"/>
      <c r="G233" s="71"/>
      <c r="H233" s="71"/>
      <c r="I233" s="78">
        <f t="shared" si="3"/>
        <v>0</v>
      </c>
      <c r="J233" s="72"/>
      <c r="K233" s="73"/>
      <c r="M233" s="512"/>
      <c r="N233" s="513"/>
    </row>
    <row r="234" spans="1:14" s="74" customFormat="1" x14ac:dyDescent="0.25">
      <c r="A234" s="67"/>
      <c r="B234" s="77"/>
      <c r="C234" s="68"/>
      <c r="D234" s="69"/>
      <c r="E234" s="70"/>
      <c r="F234" s="71"/>
      <c r="G234" s="71"/>
      <c r="H234" s="71"/>
      <c r="I234" s="78">
        <f t="shared" si="3"/>
        <v>0</v>
      </c>
      <c r="J234" s="72"/>
      <c r="K234" s="73"/>
      <c r="M234" s="512"/>
      <c r="N234" s="513"/>
    </row>
    <row r="235" spans="1:14" s="74" customFormat="1" x14ac:dyDescent="0.25">
      <c r="A235" s="67"/>
      <c r="B235" s="77"/>
      <c r="C235" s="68"/>
      <c r="D235" s="69"/>
      <c r="E235" s="70"/>
      <c r="F235" s="71"/>
      <c r="G235" s="71"/>
      <c r="H235" s="71"/>
      <c r="I235" s="78">
        <f t="shared" si="3"/>
        <v>0</v>
      </c>
      <c r="J235" s="72"/>
      <c r="K235" s="73"/>
      <c r="M235" s="512"/>
      <c r="N235" s="513"/>
    </row>
    <row r="236" spans="1:14" s="74" customFormat="1" x14ac:dyDescent="0.25">
      <c r="A236" s="67"/>
      <c r="B236" s="77"/>
      <c r="C236" s="68"/>
      <c r="D236" s="69"/>
      <c r="E236" s="70"/>
      <c r="F236" s="71"/>
      <c r="G236" s="71"/>
      <c r="H236" s="71"/>
      <c r="I236" s="78">
        <f t="shared" si="3"/>
        <v>0</v>
      </c>
      <c r="J236" s="72"/>
      <c r="K236" s="73"/>
      <c r="M236" s="512"/>
      <c r="N236" s="513"/>
    </row>
    <row r="237" spans="1:14" s="74" customFormat="1" x14ac:dyDescent="0.25">
      <c r="A237" s="67"/>
      <c r="B237" s="77"/>
      <c r="C237" s="68"/>
      <c r="D237" s="69"/>
      <c r="E237" s="70"/>
      <c r="F237" s="71"/>
      <c r="G237" s="71"/>
      <c r="H237" s="71"/>
      <c r="I237" s="78">
        <f t="shared" si="3"/>
        <v>0</v>
      </c>
      <c r="J237" s="72"/>
      <c r="K237" s="73"/>
      <c r="M237" s="512"/>
      <c r="N237" s="513"/>
    </row>
    <row r="238" spans="1:14" s="74" customFormat="1" x14ac:dyDescent="0.25">
      <c r="A238" s="67"/>
      <c r="B238" s="77"/>
      <c r="C238" s="68"/>
      <c r="D238" s="69"/>
      <c r="E238" s="70"/>
      <c r="F238" s="71"/>
      <c r="G238" s="71"/>
      <c r="H238" s="71"/>
      <c r="I238" s="78">
        <f t="shared" si="3"/>
        <v>0</v>
      </c>
      <c r="J238" s="72"/>
      <c r="K238" s="73"/>
      <c r="M238" s="512"/>
      <c r="N238" s="513"/>
    </row>
    <row r="239" spans="1:14" s="74" customFormat="1" x14ac:dyDescent="0.25">
      <c r="A239" s="67"/>
      <c r="B239" s="77"/>
      <c r="C239" s="68"/>
      <c r="D239" s="69"/>
      <c r="E239" s="70"/>
      <c r="F239" s="71"/>
      <c r="G239" s="71"/>
      <c r="H239" s="71"/>
      <c r="I239" s="78">
        <f t="shared" si="3"/>
        <v>0</v>
      </c>
      <c r="J239" s="72"/>
      <c r="K239" s="73"/>
      <c r="M239" s="512"/>
      <c r="N239" s="513"/>
    </row>
    <row r="240" spans="1:14" s="74" customFormat="1" x14ac:dyDescent="0.25">
      <c r="A240" s="67"/>
      <c r="B240" s="77"/>
      <c r="C240" s="68"/>
      <c r="D240" s="69"/>
      <c r="E240" s="70"/>
      <c r="F240" s="71"/>
      <c r="G240" s="71"/>
      <c r="H240" s="71"/>
      <c r="I240" s="78">
        <f t="shared" si="3"/>
        <v>0</v>
      </c>
      <c r="J240" s="72"/>
      <c r="K240" s="73"/>
      <c r="M240" s="512"/>
      <c r="N240" s="513"/>
    </row>
    <row r="241" spans="1:14" s="74" customFormat="1" x14ac:dyDescent="0.25">
      <c r="A241" s="67"/>
      <c r="B241" s="77"/>
      <c r="C241" s="68"/>
      <c r="D241" s="69"/>
      <c r="E241" s="70"/>
      <c r="F241" s="71"/>
      <c r="G241" s="71"/>
      <c r="H241" s="71"/>
      <c r="I241" s="78">
        <f t="shared" si="3"/>
        <v>0</v>
      </c>
      <c r="J241" s="72"/>
      <c r="K241" s="73"/>
      <c r="M241" s="512"/>
      <c r="N241" s="513"/>
    </row>
    <row r="242" spans="1:14" s="74" customFormat="1" x14ac:dyDescent="0.25">
      <c r="A242" s="67"/>
      <c r="B242" s="77"/>
      <c r="C242" s="68"/>
      <c r="D242" s="69"/>
      <c r="E242" s="70"/>
      <c r="F242" s="71"/>
      <c r="G242" s="71"/>
      <c r="H242" s="71"/>
      <c r="I242" s="78">
        <f t="shared" si="3"/>
        <v>0</v>
      </c>
      <c r="J242" s="72"/>
      <c r="K242" s="73"/>
      <c r="M242" s="512"/>
      <c r="N242" s="513"/>
    </row>
    <row r="243" spans="1:14" s="74" customFormat="1" x14ac:dyDescent="0.25">
      <c r="A243" s="67"/>
      <c r="B243" s="77"/>
      <c r="C243" s="68"/>
      <c r="D243" s="69"/>
      <c r="E243" s="70"/>
      <c r="F243" s="71"/>
      <c r="G243" s="71"/>
      <c r="H243" s="71"/>
      <c r="I243" s="78">
        <f t="shared" si="3"/>
        <v>0</v>
      </c>
      <c r="J243" s="72"/>
      <c r="K243" s="73"/>
      <c r="M243" s="512"/>
      <c r="N243" s="513"/>
    </row>
    <row r="244" spans="1:14" s="74" customFormat="1" x14ac:dyDescent="0.25">
      <c r="A244" s="67"/>
      <c r="B244" s="77"/>
      <c r="C244" s="68"/>
      <c r="D244" s="69"/>
      <c r="E244" s="70"/>
      <c r="F244" s="71"/>
      <c r="G244" s="71"/>
      <c r="H244" s="71"/>
      <c r="I244" s="78">
        <f t="shared" si="3"/>
        <v>0</v>
      </c>
      <c r="J244" s="72"/>
      <c r="K244" s="73"/>
      <c r="M244" s="512"/>
      <c r="N244" s="513"/>
    </row>
    <row r="245" spans="1:14" s="74" customFormat="1" x14ac:dyDescent="0.25">
      <c r="A245" s="67"/>
      <c r="B245" s="77"/>
      <c r="C245" s="68"/>
      <c r="D245" s="69"/>
      <c r="E245" s="70"/>
      <c r="F245" s="71"/>
      <c r="G245" s="71"/>
      <c r="H245" s="71"/>
      <c r="I245" s="78">
        <f t="shared" si="3"/>
        <v>0</v>
      </c>
      <c r="J245" s="72"/>
      <c r="K245" s="73"/>
      <c r="M245" s="512"/>
      <c r="N245" s="513"/>
    </row>
    <row r="246" spans="1:14" s="74" customFormat="1" x14ac:dyDescent="0.25">
      <c r="A246" s="67"/>
      <c r="B246" s="77"/>
      <c r="C246" s="68"/>
      <c r="D246" s="69"/>
      <c r="E246" s="70"/>
      <c r="F246" s="71"/>
      <c r="G246" s="71"/>
      <c r="H246" s="71"/>
      <c r="I246" s="78">
        <f t="shared" si="3"/>
        <v>0</v>
      </c>
      <c r="J246" s="72"/>
      <c r="K246" s="73"/>
      <c r="M246" s="512"/>
      <c r="N246" s="513"/>
    </row>
    <row r="247" spans="1:14" s="74" customFormat="1" x14ac:dyDescent="0.25">
      <c r="A247" s="67"/>
      <c r="B247" s="77"/>
      <c r="C247" s="68"/>
      <c r="D247" s="69"/>
      <c r="E247" s="70"/>
      <c r="F247" s="71"/>
      <c r="G247" s="71"/>
      <c r="H247" s="71"/>
      <c r="I247" s="78">
        <f t="shared" si="3"/>
        <v>0</v>
      </c>
      <c r="J247" s="72"/>
      <c r="K247" s="73"/>
      <c r="M247" s="512"/>
      <c r="N247" s="513"/>
    </row>
    <row r="248" spans="1:14" s="74" customFormat="1" x14ac:dyDescent="0.25">
      <c r="A248" s="67"/>
      <c r="B248" s="77"/>
      <c r="C248" s="68"/>
      <c r="D248" s="69"/>
      <c r="E248" s="70"/>
      <c r="F248" s="71"/>
      <c r="G248" s="71"/>
      <c r="H248" s="71"/>
      <c r="I248" s="78">
        <f t="shared" ref="I248:I267" si="4">SUM(IF(G248="Si",40,0)+IF(F248="Óptimo",30,IF(F248="Moderado",10,0))+IF(H248="Óptimo",30,IF(H248="Satisfactorio",20,IF(H248="Moderado",10,0))))</f>
        <v>0</v>
      </c>
      <c r="J248" s="72"/>
      <c r="K248" s="73"/>
      <c r="M248" s="512"/>
      <c r="N248" s="513"/>
    </row>
    <row r="249" spans="1:14" s="74" customFormat="1" x14ac:dyDescent="0.25">
      <c r="A249" s="67"/>
      <c r="B249" s="77"/>
      <c r="C249" s="68"/>
      <c r="D249" s="69"/>
      <c r="E249" s="70"/>
      <c r="F249" s="71"/>
      <c r="G249" s="71"/>
      <c r="H249" s="71"/>
      <c r="I249" s="78">
        <f t="shared" si="4"/>
        <v>0</v>
      </c>
      <c r="J249" s="72"/>
      <c r="K249" s="73"/>
      <c r="M249" s="512"/>
      <c r="N249" s="513"/>
    </row>
    <row r="250" spans="1:14" s="74" customFormat="1" x14ac:dyDescent="0.25">
      <c r="A250" s="67"/>
      <c r="B250" s="77"/>
      <c r="C250" s="68"/>
      <c r="D250" s="69"/>
      <c r="E250" s="70"/>
      <c r="F250" s="71"/>
      <c r="G250" s="71"/>
      <c r="H250" s="71"/>
      <c r="I250" s="78">
        <f t="shared" si="4"/>
        <v>0</v>
      </c>
      <c r="J250" s="72"/>
      <c r="K250" s="73"/>
      <c r="M250" s="512"/>
      <c r="N250" s="513"/>
    </row>
    <row r="251" spans="1:14" s="74" customFormat="1" x14ac:dyDescent="0.25">
      <c r="A251" s="67"/>
      <c r="B251" s="77"/>
      <c r="C251" s="68"/>
      <c r="D251" s="69"/>
      <c r="E251" s="70"/>
      <c r="F251" s="71"/>
      <c r="G251" s="71"/>
      <c r="H251" s="71"/>
      <c r="I251" s="78">
        <f t="shared" si="4"/>
        <v>0</v>
      </c>
      <c r="J251" s="72"/>
      <c r="K251" s="73"/>
      <c r="M251" s="512"/>
      <c r="N251" s="513"/>
    </row>
    <row r="252" spans="1:14" s="74" customFormat="1" x14ac:dyDescent="0.25">
      <c r="A252" s="67"/>
      <c r="B252" s="77"/>
      <c r="C252" s="68"/>
      <c r="D252" s="69"/>
      <c r="E252" s="70"/>
      <c r="F252" s="71"/>
      <c r="G252" s="71"/>
      <c r="H252" s="71"/>
      <c r="I252" s="78">
        <f t="shared" si="4"/>
        <v>0</v>
      </c>
      <c r="J252" s="72"/>
      <c r="K252" s="73"/>
      <c r="M252" s="512"/>
      <c r="N252" s="513"/>
    </row>
    <row r="253" spans="1:14" s="74" customFormat="1" x14ac:dyDescent="0.25">
      <c r="A253" s="67"/>
      <c r="B253" s="77"/>
      <c r="C253" s="68"/>
      <c r="D253" s="69"/>
      <c r="E253" s="70"/>
      <c r="F253" s="71"/>
      <c r="G253" s="71"/>
      <c r="H253" s="71"/>
      <c r="I253" s="78">
        <f t="shared" si="4"/>
        <v>0</v>
      </c>
      <c r="J253" s="72"/>
      <c r="K253" s="73"/>
      <c r="M253" s="512"/>
      <c r="N253" s="513"/>
    </row>
    <row r="254" spans="1:14" s="74" customFormat="1" x14ac:dyDescent="0.25">
      <c r="A254" s="67"/>
      <c r="B254" s="77"/>
      <c r="C254" s="68"/>
      <c r="D254" s="69"/>
      <c r="E254" s="70"/>
      <c r="F254" s="71"/>
      <c r="G254" s="71"/>
      <c r="H254" s="71"/>
      <c r="I254" s="78">
        <f t="shared" si="4"/>
        <v>0</v>
      </c>
      <c r="J254" s="72"/>
      <c r="K254" s="73"/>
      <c r="M254" s="512"/>
      <c r="N254" s="513"/>
    </row>
    <row r="255" spans="1:14" s="74" customFormat="1" x14ac:dyDescent="0.25">
      <c r="A255" s="67"/>
      <c r="B255" s="77"/>
      <c r="C255" s="68"/>
      <c r="D255" s="69"/>
      <c r="E255" s="70"/>
      <c r="F255" s="71"/>
      <c r="G255" s="71"/>
      <c r="H255" s="71"/>
      <c r="I255" s="78">
        <f t="shared" si="4"/>
        <v>0</v>
      </c>
      <c r="J255" s="72"/>
      <c r="K255" s="73"/>
      <c r="M255" s="512"/>
      <c r="N255" s="513"/>
    </row>
    <row r="256" spans="1:14" s="74" customFormat="1" x14ac:dyDescent="0.25">
      <c r="A256" s="67"/>
      <c r="B256" s="77"/>
      <c r="C256" s="68"/>
      <c r="D256" s="69"/>
      <c r="E256" s="70"/>
      <c r="F256" s="71"/>
      <c r="G256" s="71"/>
      <c r="H256" s="71"/>
      <c r="I256" s="78">
        <f t="shared" si="4"/>
        <v>0</v>
      </c>
      <c r="J256" s="72"/>
      <c r="K256" s="73"/>
      <c r="M256" s="512"/>
      <c r="N256" s="513"/>
    </row>
    <row r="257" spans="1:14" s="74" customFormat="1" x14ac:dyDescent="0.25">
      <c r="A257" s="67"/>
      <c r="B257" s="77"/>
      <c r="C257" s="68"/>
      <c r="D257" s="69"/>
      <c r="E257" s="70"/>
      <c r="F257" s="71"/>
      <c r="G257" s="71"/>
      <c r="H257" s="71"/>
      <c r="I257" s="78">
        <f t="shared" si="4"/>
        <v>0</v>
      </c>
      <c r="J257" s="72"/>
      <c r="K257" s="73"/>
      <c r="M257" s="512"/>
      <c r="N257" s="513"/>
    </row>
    <row r="258" spans="1:14" s="74" customFormat="1" x14ac:dyDescent="0.25">
      <c r="A258" s="67"/>
      <c r="B258" s="77"/>
      <c r="C258" s="68"/>
      <c r="D258" s="69"/>
      <c r="E258" s="70"/>
      <c r="F258" s="71"/>
      <c r="G258" s="71"/>
      <c r="H258" s="71"/>
      <c r="I258" s="78">
        <f t="shared" si="4"/>
        <v>0</v>
      </c>
      <c r="J258" s="72"/>
      <c r="K258" s="73"/>
      <c r="M258" s="512"/>
      <c r="N258" s="513"/>
    </row>
    <row r="259" spans="1:14" s="74" customFormat="1" x14ac:dyDescent="0.25">
      <c r="A259" s="67"/>
      <c r="B259" s="77"/>
      <c r="C259" s="68"/>
      <c r="D259" s="69"/>
      <c r="E259" s="70"/>
      <c r="F259" s="71"/>
      <c r="G259" s="71"/>
      <c r="H259" s="71"/>
      <c r="I259" s="78">
        <f t="shared" si="4"/>
        <v>0</v>
      </c>
      <c r="J259" s="72"/>
      <c r="K259" s="73"/>
      <c r="M259" s="512"/>
      <c r="N259" s="513"/>
    </row>
    <row r="260" spans="1:14" s="74" customFormat="1" x14ac:dyDescent="0.25">
      <c r="A260" s="67"/>
      <c r="B260" s="77"/>
      <c r="C260" s="68"/>
      <c r="D260" s="69"/>
      <c r="E260" s="70"/>
      <c r="F260" s="71"/>
      <c r="G260" s="71"/>
      <c r="H260" s="71"/>
      <c r="I260" s="78">
        <f t="shared" si="4"/>
        <v>0</v>
      </c>
      <c r="J260" s="72"/>
      <c r="K260" s="73"/>
      <c r="M260" s="512"/>
      <c r="N260" s="513"/>
    </row>
    <row r="261" spans="1:14" s="74" customFormat="1" x14ac:dyDescent="0.25">
      <c r="A261" s="67"/>
      <c r="B261" s="77"/>
      <c r="C261" s="68"/>
      <c r="D261" s="69"/>
      <c r="E261" s="70"/>
      <c r="F261" s="71"/>
      <c r="G261" s="71"/>
      <c r="H261" s="71"/>
      <c r="I261" s="78">
        <f t="shared" si="4"/>
        <v>0</v>
      </c>
      <c r="J261" s="72"/>
      <c r="K261" s="73"/>
      <c r="M261" s="512"/>
      <c r="N261" s="513"/>
    </row>
    <row r="262" spans="1:14" s="74" customFormat="1" x14ac:dyDescent="0.25">
      <c r="A262" s="67"/>
      <c r="B262" s="77"/>
      <c r="C262" s="68"/>
      <c r="D262" s="69"/>
      <c r="E262" s="70"/>
      <c r="F262" s="71"/>
      <c r="G262" s="71"/>
      <c r="H262" s="71"/>
      <c r="I262" s="78">
        <f t="shared" si="4"/>
        <v>0</v>
      </c>
      <c r="J262" s="72"/>
      <c r="K262" s="73"/>
      <c r="M262" s="512"/>
      <c r="N262" s="513"/>
    </row>
    <row r="263" spans="1:14" s="74" customFormat="1" x14ac:dyDescent="0.25">
      <c r="A263" s="67"/>
      <c r="B263" s="77"/>
      <c r="C263" s="68"/>
      <c r="D263" s="69"/>
      <c r="E263" s="70"/>
      <c r="F263" s="71"/>
      <c r="G263" s="71"/>
      <c r="H263" s="71"/>
      <c r="I263" s="78">
        <f t="shared" si="4"/>
        <v>0</v>
      </c>
      <c r="J263" s="72"/>
      <c r="K263" s="73"/>
      <c r="M263" s="512"/>
      <c r="N263" s="513"/>
    </row>
    <row r="264" spans="1:14" s="74" customFormat="1" x14ac:dyDescent="0.25">
      <c r="A264" s="67"/>
      <c r="B264" s="77"/>
      <c r="C264" s="68"/>
      <c r="D264" s="69"/>
      <c r="E264" s="70"/>
      <c r="F264" s="71"/>
      <c r="G264" s="71"/>
      <c r="H264" s="71"/>
      <c r="I264" s="78">
        <f t="shared" si="4"/>
        <v>0</v>
      </c>
      <c r="J264" s="72"/>
      <c r="K264" s="73"/>
      <c r="M264" s="512"/>
      <c r="N264" s="513"/>
    </row>
    <row r="265" spans="1:14" s="74" customFormat="1" x14ac:dyDescent="0.25">
      <c r="A265" s="67"/>
      <c r="B265" s="77"/>
      <c r="C265" s="68"/>
      <c r="D265" s="69"/>
      <c r="E265" s="70"/>
      <c r="F265" s="71"/>
      <c r="G265" s="71"/>
      <c r="H265" s="71"/>
      <c r="I265" s="78">
        <f t="shared" si="4"/>
        <v>0</v>
      </c>
      <c r="J265" s="72"/>
      <c r="K265" s="73"/>
      <c r="M265" s="512"/>
      <c r="N265" s="513"/>
    </row>
    <row r="266" spans="1:14" s="74" customFormat="1" x14ac:dyDescent="0.25">
      <c r="A266" s="67"/>
      <c r="B266" s="77"/>
      <c r="C266" s="68"/>
      <c r="D266" s="69"/>
      <c r="E266" s="70"/>
      <c r="F266" s="71"/>
      <c r="G266" s="71"/>
      <c r="H266" s="71"/>
      <c r="I266" s="78">
        <f t="shared" si="4"/>
        <v>0</v>
      </c>
      <c r="J266" s="72"/>
      <c r="K266" s="73"/>
      <c r="M266" s="512"/>
      <c r="N266" s="513"/>
    </row>
    <row r="267" spans="1:14" s="74" customFormat="1" ht="15.75" thickBot="1" x14ac:dyDescent="0.3">
      <c r="A267" s="82"/>
      <c r="B267" s="83"/>
      <c r="C267" s="84"/>
      <c r="D267" s="85"/>
      <c r="E267" s="86"/>
      <c r="F267" s="87"/>
      <c r="G267" s="87"/>
      <c r="H267" s="87"/>
      <c r="I267" s="88">
        <f t="shared" si="4"/>
        <v>0</v>
      </c>
      <c r="J267" s="83"/>
      <c r="K267" s="89"/>
      <c r="M267" s="514"/>
      <c r="N267" s="515"/>
    </row>
    <row r="268" spans="1:14" ht="15.75" thickTop="1" x14ac:dyDescent="0.25"/>
  </sheetData>
  <sheetProtection autoFilter="0"/>
  <autoFilter ref="A8:E8" xr:uid="{00000000-0009-0000-0000-000006000000}"/>
  <dataConsolidate/>
  <mergeCells count="270">
    <mergeCell ref="M263:N263"/>
    <mergeCell ref="M257:N257"/>
    <mergeCell ref="M264:N264"/>
    <mergeCell ref="M265:N265"/>
    <mergeCell ref="M266:N266"/>
    <mergeCell ref="M267:N267"/>
    <mergeCell ref="M258:N258"/>
    <mergeCell ref="M259:N259"/>
    <mergeCell ref="M260:N260"/>
    <mergeCell ref="M261:N261"/>
    <mergeCell ref="M243:N243"/>
    <mergeCell ref="M244:N244"/>
    <mergeCell ref="M245:N245"/>
    <mergeCell ref="M246:N246"/>
    <mergeCell ref="M247:N247"/>
    <mergeCell ref="M248:N248"/>
    <mergeCell ref="M249:N249"/>
    <mergeCell ref="M250:N250"/>
    <mergeCell ref="M262:N262"/>
    <mergeCell ref="M251:N251"/>
    <mergeCell ref="M252:N252"/>
    <mergeCell ref="M253:N253"/>
    <mergeCell ref="M254:N254"/>
    <mergeCell ref="M255:N255"/>
    <mergeCell ref="M256:N256"/>
    <mergeCell ref="M234:N234"/>
    <mergeCell ref="M235:N235"/>
    <mergeCell ref="M236:N236"/>
    <mergeCell ref="M237:N237"/>
    <mergeCell ref="M238:N238"/>
    <mergeCell ref="M239:N239"/>
    <mergeCell ref="M240:N240"/>
    <mergeCell ref="M241:N241"/>
    <mergeCell ref="M242:N242"/>
    <mergeCell ref="M225:N225"/>
    <mergeCell ref="M226:N226"/>
    <mergeCell ref="M227:N227"/>
    <mergeCell ref="M228:N228"/>
    <mergeCell ref="M229:N229"/>
    <mergeCell ref="M230:N230"/>
    <mergeCell ref="M231:N231"/>
    <mergeCell ref="M232:N232"/>
    <mergeCell ref="M233:N233"/>
    <mergeCell ref="M216:N216"/>
    <mergeCell ref="M217:N217"/>
    <mergeCell ref="M218:N218"/>
    <mergeCell ref="M219:N219"/>
    <mergeCell ref="M220:N220"/>
    <mergeCell ref="M221:N221"/>
    <mergeCell ref="M222:N222"/>
    <mergeCell ref="M223:N223"/>
    <mergeCell ref="M224:N224"/>
    <mergeCell ref="M207:N207"/>
    <mergeCell ref="M208:N208"/>
    <mergeCell ref="M209:N209"/>
    <mergeCell ref="M210:N210"/>
    <mergeCell ref="M211:N211"/>
    <mergeCell ref="M212:N212"/>
    <mergeCell ref="M213:N213"/>
    <mergeCell ref="M214:N214"/>
    <mergeCell ref="M215:N215"/>
    <mergeCell ref="M198:N198"/>
    <mergeCell ref="M199:N199"/>
    <mergeCell ref="M200:N200"/>
    <mergeCell ref="M201:N201"/>
    <mergeCell ref="M202:N202"/>
    <mergeCell ref="M203:N203"/>
    <mergeCell ref="M204:N204"/>
    <mergeCell ref="M205:N205"/>
    <mergeCell ref="M206:N206"/>
    <mergeCell ref="M189:N189"/>
    <mergeCell ref="M190:N190"/>
    <mergeCell ref="M191:N191"/>
    <mergeCell ref="M192:N192"/>
    <mergeCell ref="M193:N193"/>
    <mergeCell ref="M194:N194"/>
    <mergeCell ref="M195:N195"/>
    <mergeCell ref="M196:N196"/>
    <mergeCell ref="M197:N197"/>
    <mergeCell ref="M180:N180"/>
    <mergeCell ref="M181:N181"/>
    <mergeCell ref="M182:N182"/>
    <mergeCell ref="M183:N183"/>
    <mergeCell ref="M184:N184"/>
    <mergeCell ref="M185:N185"/>
    <mergeCell ref="M186:N186"/>
    <mergeCell ref="M187:N187"/>
    <mergeCell ref="M188:N188"/>
    <mergeCell ref="M171:N171"/>
    <mergeCell ref="M172:N172"/>
    <mergeCell ref="M173:N173"/>
    <mergeCell ref="M174:N174"/>
    <mergeCell ref="M175:N175"/>
    <mergeCell ref="M176:N176"/>
    <mergeCell ref="M177:N177"/>
    <mergeCell ref="M178:N178"/>
    <mergeCell ref="M179:N179"/>
    <mergeCell ref="M162:N162"/>
    <mergeCell ref="M163:N163"/>
    <mergeCell ref="M164:N164"/>
    <mergeCell ref="M165:N165"/>
    <mergeCell ref="M166:N166"/>
    <mergeCell ref="M167:N167"/>
    <mergeCell ref="M168:N168"/>
    <mergeCell ref="M169:N169"/>
    <mergeCell ref="M170:N170"/>
    <mergeCell ref="M153:N153"/>
    <mergeCell ref="M154:N154"/>
    <mergeCell ref="M155:N155"/>
    <mergeCell ref="M156:N156"/>
    <mergeCell ref="M157:N157"/>
    <mergeCell ref="M158:N158"/>
    <mergeCell ref="M159:N159"/>
    <mergeCell ref="M160:N160"/>
    <mergeCell ref="M161:N161"/>
    <mergeCell ref="M144:N144"/>
    <mergeCell ref="M145:N145"/>
    <mergeCell ref="M146:N146"/>
    <mergeCell ref="M147:N147"/>
    <mergeCell ref="M148:N148"/>
    <mergeCell ref="M149:N149"/>
    <mergeCell ref="M150:N150"/>
    <mergeCell ref="M151:N151"/>
    <mergeCell ref="M152:N152"/>
    <mergeCell ref="M135:N135"/>
    <mergeCell ref="M136:N136"/>
    <mergeCell ref="M137:N137"/>
    <mergeCell ref="M138:N138"/>
    <mergeCell ref="M139:N139"/>
    <mergeCell ref="M140:N140"/>
    <mergeCell ref="M141:N141"/>
    <mergeCell ref="M142:N142"/>
    <mergeCell ref="M143:N143"/>
    <mergeCell ref="M126:N126"/>
    <mergeCell ref="M127:N127"/>
    <mergeCell ref="M128:N128"/>
    <mergeCell ref="M129:N129"/>
    <mergeCell ref="M130:N130"/>
    <mergeCell ref="M131:N131"/>
    <mergeCell ref="M132:N132"/>
    <mergeCell ref="M133:N133"/>
    <mergeCell ref="M134:N134"/>
    <mergeCell ref="M117:N117"/>
    <mergeCell ref="M118:N118"/>
    <mergeCell ref="M119:N119"/>
    <mergeCell ref="M120:N120"/>
    <mergeCell ref="M121:N121"/>
    <mergeCell ref="M122:N122"/>
    <mergeCell ref="M123:N123"/>
    <mergeCell ref="M124:N124"/>
    <mergeCell ref="M125:N125"/>
    <mergeCell ref="M108:N108"/>
    <mergeCell ref="M109:N109"/>
    <mergeCell ref="M110:N110"/>
    <mergeCell ref="M111:N111"/>
    <mergeCell ref="M112:N112"/>
    <mergeCell ref="M113:N113"/>
    <mergeCell ref="M114:N114"/>
    <mergeCell ref="M115:N115"/>
    <mergeCell ref="M116:N116"/>
    <mergeCell ref="M99:N99"/>
    <mergeCell ref="M100:N100"/>
    <mergeCell ref="M101:N101"/>
    <mergeCell ref="M102:N102"/>
    <mergeCell ref="M103:N103"/>
    <mergeCell ref="M104:N104"/>
    <mergeCell ref="M105:N105"/>
    <mergeCell ref="M106:N106"/>
    <mergeCell ref="M107:N107"/>
    <mergeCell ref="M90:N90"/>
    <mergeCell ref="M91:N91"/>
    <mergeCell ref="M92:N92"/>
    <mergeCell ref="M93:N93"/>
    <mergeCell ref="M94:N94"/>
    <mergeCell ref="M95:N95"/>
    <mergeCell ref="M96:N96"/>
    <mergeCell ref="M97:N97"/>
    <mergeCell ref="M98:N98"/>
    <mergeCell ref="M81:N81"/>
    <mergeCell ref="M82:N82"/>
    <mergeCell ref="M83:N83"/>
    <mergeCell ref="M84:N84"/>
    <mergeCell ref="M85:N85"/>
    <mergeCell ref="M86:N86"/>
    <mergeCell ref="M87:N87"/>
    <mergeCell ref="M88:N88"/>
    <mergeCell ref="M89:N89"/>
    <mergeCell ref="M72:N72"/>
    <mergeCell ref="M73:N73"/>
    <mergeCell ref="M74:N74"/>
    <mergeCell ref="M75:N75"/>
    <mergeCell ref="M76:N76"/>
    <mergeCell ref="M77:N77"/>
    <mergeCell ref="M78:N78"/>
    <mergeCell ref="M79:N79"/>
    <mergeCell ref="M80:N80"/>
    <mergeCell ref="M63:N63"/>
    <mergeCell ref="M64:N64"/>
    <mergeCell ref="M65:N65"/>
    <mergeCell ref="M66:N66"/>
    <mergeCell ref="M67:N67"/>
    <mergeCell ref="M68:N68"/>
    <mergeCell ref="M69:N69"/>
    <mergeCell ref="M70:N70"/>
    <mergeCell ref="M71:N71"/>
    <mergeCell ref="M54:N54"/>
    <mergeCell ref="M55:N55"/>
    <mergeCell ref="M56:N56"/>
    <mergeCell ref="M57:N57"/>
    <mergeCell ref="M58:N58"/>
    <mergeCell ref="M59:N59"/>
    <mergeCell ref="M60:N60"/>
    <mergeCell ref="M61:N61"/>
    <mergeCell ref="M62:N62"/>
    <mergeCell ref="M45:N45"/>
    <mergeCell ref="M46:N46"/>
    <mergeCell ref="M47:N47"/>
    <mergeCell ref="M48:N48"/>
    <mergeCell ref="M49:N49"/>
    <mergeCell ref="M50:N50"/>
    <mergeCell ref="M51:N51"/>
    <mergeCell ref="M52:N52"/>
    <mergeCell ref="M53:N53"/>
    <mergeCell ref="M36:N36"/>
    <mergeCell ref="M37:N37"/>
    <mergeCell ref="M38:N38"/>
    <mergeCell ref="M39:N39"/>
    <mergeCell ref="M40:N40"/>
    <mergeCell ref="M41:N41"/>
    <mergeCell ref="M42:N42"/>
    <mergeCell ref="M43:N43"/>
    <mergeCell ref="M44:N44"/>
    <mergeCell ref="M27:N27"/>
    <mergeCell ref="M28:N28"/>
    <mergeCell ref="M29:N29"/>
    <mergeCell ref="M30:N30"/>
    <mergeCell ref="M31:N31"/>
    <mergeCell ref="M32:N32"/>
    <mergeCell ref="M33:N33"/>
    <mergeCell ref="M34:N34"/>
    <mergeCell ref="M35:N35"/>
    <mergeCell ref="M18:N18"/>
    <mergeCell ref="M19:N19"/>
    <mergeCell ref="M20:N20"/>
    <mergeCell ref="M21:N21"/>
    <mergeCell ref="M22:N22"/>
    <mergeCell ref="M23:N23"/>
    <mergeCell ref="M24:N24"/>
    <mergeCell ref="M25:N25"/>
    <mergeCell ref="M26:N26"/>
    <mergeCell ref="M9:N9"/>
    <mergeCell ref="M10:N10"/>
    <mergeCell ref="M11:N11"/>
    <mergeCell ref="M12:N12"/>
    <mergeCell ref="M13:N13"/>
    <mergeCell ref="M14:N14"/>
    <mergeCell ref="M15:N15"/>
    <mergeCell ref="M16:N16"/>
    <mergeCell ref="M17:N17"/>
    <mergeCell ref="F7:I7"/>
    <mergeCell ref="K1:K3"/>
    <mergeCell ref="A5:C5"/>
    <mergeCell ref="D5:F5"/>
    <mergeCell ref="M5:N6"/>
    <mergeCell ref="A1:A3"/>
    <mergeCell ref="B1:J1"/>
    <mergeCell ref="B2:J2"/>
    <mergeCell ref="B3:J3"/>
    <mergeCell ref="G5:I5"/>
    <mergeCell ref="J5:K5"/>
  </mergeCells>
  <conditionalFormatting sqref="F9:I267">
    <cfRule type="expression" dxfId="17" priority="12">
      <formula>$C9="Acción"</formula>
    </cfRule>
  </conditionalFormatting>
  <conditionalFormatting sqref="F9:I267">
    <cfRule type="expression" dxfId="16" priority="11">
      <formula>$C9="Indicador"</formula>
    </cfRule>
  </conditionalFormatting>
  <dataValidations xWindow="450" yWindow="642" count="19">
    <dataValidation type="list" allowBlank="1" showInputMessage="1" showErrorMessage="1" sqref="E33:E65536 E9:E22" xr:uid="{00000000-0002-0000-0600-000000000000}">
      <formula1>DEPENDENCIAS</formula1>
    </dataValidation>
    <dataValidation type="list" allowBlank="1" showInputMessage="1" showErrorMessage="1" sqref="D5:F5" xr:uid="{00000000-0002-0000-0600-000001000000}">
      <formula1>Procesos</formula1>
    </dataValidation>
    <dataValidation allowBlank="1" showInputMessage="1" showErrorMessage="1" promptTitle="REPORTADO POR" prompt="Indique la fuente del autoseguimiento (plan de acción, informes, etc.) y/o el colaborador que reporta el autoseguimeinto (Nombre y apellido / Rol)" sqref="K8 M7:M8" xr:uid="{00000000-0002-0000-0600-000002000000}"/>
    <dataValidation allowBlank="1" showInputMessage="1" showErrorMessage="1" promptTitle="AUTOSEGUIMIENTO" prompt="Realice un breve relato sobre el comportamiento del control o acción durante el periodo de evaluación en su dependencia._x000a__x000a_En caso se ser un indicador, indique el resultado en el periodo de evaluación. " sqref="J8" xr:uid="{00000000-0002-0000-0600-000003000000}"/>
    <dataValidation allowBlank="1" showInputMessage="1" showErrorMessage="1" promptTitle="EVALUACIÓN DE LA EFECTIVIDAD" prompt="Sólo aplica para controles" sqref="F7" xr:uid="{00000000-0002-0000-0600-000004000000}"/>
    <dataValidation allowBlank="1" showInputMessage="1" showErrorMessage="1" promptTitle="% DEL NIVEL DE EFECTIVIDAD" prompt="Calificación por defecto según metogología" sqref="I8" xr:uid="{00000000-0002-0000-0600-000005000000}"/>
    <dataValidation allowBlank="1" showInputMessage="1" showErrorMessage="1" promptTitle="NIVEL DE MADUREZ DEL CONTROL" prompt="Óptimo: Permite plantear acciones de mejora (30)_x000a_Satisfactorio: Contribuye a detectar desviaciones durante su aplicación (20)_x000a_Moderado: Contribuye a la mitigación pero requiere fortalecerse (10)_x000a_Poco Confiable: No contribuye a la mitigación del riesgo (0)" sqref="H8" xr:uid="{00000000-0002-0000-0600-000006000000}"/>
    <dataValidation allowBlank="1" showInputMessage="1" showErrorMessage="1" promptTitle="EVIDENCIAS DE LA EJECUCIÓN" prompt="¿Se cuentan con evidencias de la ejecución o seguimiento del control?_x000a_Si (40)_x000a_No (0)" sqref="G8" xr:uid="{00000000-0002-0000-0600-000007000000}"/>
    <dataValidation allowBlank="1" showInputMessage="1" showErrorMessage="1" promptTitle="EFECTIVIDAD DE LA FRECUENCIA" prompt="Óptimo: Se aplica el control en el 100% de los casos. (30)_x000a_Moderado: Se realiza de forma intermitente o esporádica (10)_x000a_Deficiente: No se aplica el control (0)" sqref="F8" xr:uid="{00000000-0002-0000-0600-000008000000}"/>
    <dataValidation allowBlank="1" showInputMessage="1" showErrorMessage="1" promptTitle="DEPENDENCIA RESPONSABLE" prompt="Seleccione de la lista desplegable la dependencia responsable del autoseguimiento según lo definido en el mapa de riesgos" sqref="E8" xr:uid="{00000000-0002-0000-0600-000009000000}"/>
    <dataValidation allowBlank="1" showInputMessage="1" showErrorMessage="1" promptTitle="DESCRIPCIÓN" prompt="Indique la descripción de la acción/control o indicador definida en el mapa de riesgos del proceso " sqref="D8" xr:uid="{00000000-0002-0000-0600-00000A000000}"/>
    <dataValidation allowBlank="1" showInputMessage="1" showErrorMessage="1" promptTitle="TIPO" prompt="Seleccione la variable objeto de autoseguimiento (acción,control o indicador)" sqref="C8" xr:uid="{00000000-0002-0000-0600-00000B000000}"/>
    <dataValidation allowBlank="1" showInputMessage="1" showErrorMessage="1" promptTitle="FECHA DE APROBACIÓN" prompt="Indique la fecha de aprobación del autoseguimiento por parte del líder de proceso definido en la caracterización del proceso" sqref="G5" xr:uid="{00000000-0002-0000-0600-00000C000000}"/>
    <dataValidation allowBlank="1" showInputMessage="1" showErrorMessage="1" promptTitle="PROCESO" prompt="Seleccione de la lista desplegable el proceso cuyo mapa de riesgos va a ser objeto de autoseguimiento" sqref="A5:C5" xr:uid="{00000000-0002-0000-0600-00000D000000}"/>
    <dataValidation allowBlank="1" showInputMessage="1" showErrorMessage="1" promptTitle="RIESGO" prompt="Relacione el riesgo definido en el mapa de riesgos del proceso a evaluar" sqref="A8:B8" xr:uid="{00000000-0002-0000-0600-00000E000000}"/>
    <dataValidation type="list" allowBlank="1" showInputMessage="1" showErrorMessage="1" sqref="G9:G163" xr:uid="{00000000-0002-0000-0600-00000F000000}">
      <formula1>"Si,No"</formula1>
    </dataValidation>
    <dataValidation type="list" allowBlank="1" showInputMessage="1" showErrorMessage="1" sqref="H9:H163" xr:uid="{00000000-0002-0000-0600-000010000000}">
      <formula1>"Óptimo,Satisfactorio,Moderado,Poco Confiable"</formula1>
    </dataValidation>
    <dataValidation type="list" allowBlank="1" showInputMessage="1" showErrorMessage="1" sqref="F9:F163" xr:uid="{00000000-0002-0000-0600-000011000000}">
      <formula1>"Óptimo,Moderado,Deficiente"</formula1>
    </dataValidation>
    <dataValidation type="list" allowBlank="1" showInputMessage="1" showErrorMessage="1" sqref="C9:C65536" xr:uid="{00000000-0002-0000-0600-000012000000}">
      <formula1>"Control,Acción,Indicador"</formula1>
    </dataValidation>
  </dataValidations>
  <pageMargins left="0.70866141732283472" right="0.70866141732283472" top="0.74803149606299213" bottom="0.74803149606299213" header="0.31496062992125984" footer="0.31496062992125984"/>
  <pageSetup paperSize="120" scale="92" fitToWidth="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0FBE77EFD551C4192FB84364EB945DA" ma:contentTypeVersion="8" ma:contentTypeDescription="Crear nuevo documento." ma:contentTypeScope="" ma:versionID="c51fab180f7ad119a9c879754465dcff">
  <xsd:schema xmlns:xsd="http://www.w3.org/2001/XMLSchema" xmlns:xs="http://www.w3.org/2001/XMLSchema" xmlns:p="http://schemas.microsoft.com/office/2006/metadata/properties" xmlns:ns1="http://schemas.microsoft.com/sharepoint/v3" xmlns:ns2="697c4dee-e7ec-4d95-9444-4931b2058c5c" xmlns:ns3="3cf2cc84-17fa-4cc2-9cf6-313b742b41b1" targetNamespace="http://schemas.microsoft.com/office/2006/metadata/properties" ma:root="true" ma:fieldsID="829c0df26a2ed3225f7faaf6e3bea707" ns1:_="" ns2:_="" ns3:_="">
    <xsd:import namespace="http://schemas.microsoft.com/sharepoint/v3"/>
    <xsd:import namespace="697c4dee-e7ec-4d95-9444-4931b2058c5c"/>
    <xsd:import namespace="3cf2cc84-17fa-4cc2-9cf6-313b742b41b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Propiedades de la Directiva de cumplimiento unificado" ma:description="" ma:hidden="true" ma:internalName="_ip_UnifiedCompliancePolicyProperties">
      <xsd:simpleType>
        <xsd:restriction base="dms:Note"/>
      </xsd:simpleType>
    </xsd:element>
    <xsd:element name="_ip_UnifiedCompliancePolicyUIAction" ma:index="15" nillable="true" ma:displayName="Acción de IU de la Directiva de cumplimiento unificado"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f2cc84-17fa-4cc2-9cf6-313b742b41b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4F7B2AE-C317-4306-B062-A9898B3A7AD8}">
  <ds:schemaRefs>
    <ds:schemaRef ds:uri="http://schemas.microsoft.com/sharepoint/v3/contenttype/forms"/>
  </ds:schemaRefs>
</ds:datastoreItem>
</file>

<file path=customXml/itemProps2.xml><?xml version="1.0" encoding="utf-8"?>
<ds:datastoreItem xmlns:ds="http://schemas.openxmlformats.org/officeDocument/2006/customXml" ds:itemID="{3BC8E573-CAD0-49C5-8892-30439567B5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7c4dee-e7ec-4d95-9444-4931b2058c5c"/>
    <ds:schemaRef ds:uri="3cf2cc84-17fa-4cc2-9cf6-313b742b41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A38739-1E8A-4410-9B23-B8049B2CC145}">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19</vt:i4>
      </vt:variant>
    </vt:vector>
  </HeadingPairs>
  <TitlesOfParts>
    <vt:vector size="30" baseType="lpstr">
      <vt:lpstr>CONTEXTO PROCESO</vt:lpstr>
      <vt:lpstr>MAPA DE RIESGOS</vt:lpstr>
      <vt:lpstr>Listado de Riesgos SI</vt:lpstr>
      <vt:lpstr>Riesgos Vulnerabilidad Amenaza</vt:lpstr>
      <vt:lpstr>IMPACTO DE CORRUPCIÓN</vt:lpstr>
      <vt:lpstr>Listas Nuevas</vt:lpstr>
      <vt:lpstr>MATRIZ DE CALIFICACIÓN</vt:lpstr>
      <vt:lpstr>Evaluación Diseño Control</vt:lpstr>
      <vt:lpstr>Autoseguimientos</vt:lpstr>
      <vt:lpstr>Hoja1</vt:lpstr>
      <vt:lpstr>Evalua Control</vt:lpstr>
      <vt:lpstr>APLICACIÓN</vt:lpstr>
      <vt:lpstr>Autoseguimientos!Área_de_impresión</vt:lpstr>
      <vt:lpstr>'CONTEXTO PROCESO'!Área_de_impresión</vt:lpstr>
      <vt:lpstr>'Evalua Control'!Área_de_impresión</vt:lpstr>
      <vt:lpstr>'IMPACTO DE CORRUPCIÓN'!Área_de_impresión</vt:lpstr>
      <vt:lpstr>CID</vt:lpstr>
      <vt:lpstr>Contexto_Externo</vt:lpstr>
      <vt:lpstr>Contexto_Interno</vt:lpstr>
      <vt:lpstr>Contexto_Proceso</vt:lpstr>
      <vt:lpstr>CORRUPCIÓN</vt:lpstr>
      <vt:lpstr>EJECUCIÓN</vt:lpstr>
      <vt:lpstr>FRECUENCIA</vt:lpstr>
      <vt:lpstr>PROCESO</vt:lpstr>
      <vt:lpstr>Riesgo_de_Corrupción</vt:lpstr>
      <vt:lpstr>Riesgo_General</vt:lpstr>
      <vt:lpstr>TIPO_CONTROL</vt:lpstr>
      <vt:lpstr>TIPOLOGÍA</vt:lpstr>
      <vt:lpstr>Autoseguimientos!Títulos_a_imprimir</vt:lpstr>
      <vt:lpstr>'CONTEXTO PROCESO'!Títulos_a_imprimir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Alejandro Ruiz</dc:creator>
  <cp:keywords/>
  <dc:description/>
  <cp:lastModifiedBy>Hector Cadena Velasquez</cp:lastModifiedBy>
  <cp:revision/>
  <dcterms:created xsi:type="dcterms:W3CDTF">2013-05-31T16:35:43Z</dcterms:created>
  <dcterms:modified xsi:type="dcterms:W3CDTF">2021-01-22T21:33:17Z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0x01010090FBE77EFD551C4192FB84364EB945DA</vt:lpwstr>
  </property>
</Properties>
</file>