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showInkAnnotation="0" codeName="ThisWorkbook"/>
  <mc:AlternateContent xmlns:mc="http://schemas.openxmlformats.org/markup-compatibility/2006">
    <mc:Choice Requires="x15">
      <x15ac:absPath xmlns:x15ac="http://schemas.microsoft.com/office/spreadsheetml/2010/11/ac" url="C:\Users\caden\Desktop\AND 2021\Riesgos 2021\"/>
    </mc:Choice>
  </mc:AlternateContent>
  <xr:revisionPtr revIDLastSave="0" documentId="13_ncr:1_{F0F4A3CF-43F1-445C-9BCC-4C2033FA95A3}" xr6:coauthVersionLast="47" xr6:coauthVersionMax="47" xr10:uidLastSave="{00000000-0000-0000-0000-000000000000}"/>
  <bookViews>
    <workbookView xWindow="-120" yWindow="-120" windowWidth="20730" windowHeight="11160" tabRatio="795" xr2:uid="{00000000-000D-0000-FFFF-FFFF00000000}"/>
  </bookViews>
  <sheets>
    <sheet name="MAPA DE RIESGOS" sheetId="26" r:id="rId1"/>
    <sheet name="IMPACTO DE CORRUPCIÓN" sheetId="15" r:id="rId2"/>
    <sheet name="Listas Nuevas" sheetId="32" state="hidden" r:id="rId3"/>
    <sheet name="MATRIZ DE CALIFICACIÓN" sheetId="4" state="hidden" r:id="rId4"/>
    <sheet name="Evaluación Diseño Control" sheetId="33" state="hidden" r:id="rId5"/>
    <sheet name="Evalua Control" sheetId="10" state="hidden" r:id="rId6"/>
  </sheets>
  <externalReferences>
    <externalReference r:id="rId7"/>
    <externalReference r:id="rId8"/>
    <externalReference r:id="rId9"/>
  </externalReferences>
  <definedNames>
    <definedName name="_xlnm._FilterDatabase" localSheetId="2" hidden="1">'Listas Nuevas'!$AP$3:$AP$217</definedName>
    <definedName name="_xlnm._FilterDatabase" localSheetId="0" hidden="1">'MAPA DE RIESGOS'!$A$7:$AX$30</definedName>
    <definedName name="APLICACIÓN">'Listas Nuevas'!$R$2:$R$4</definedName>
    <definedName name="_xlnm.Print_Area" localSheetId="5">'Evalua Control'!$A$1:$G$16</definedName>
    <definedName name="_xlnm.Print_Area" localSheetId="1">'IMPACTO DE CORRUPCIÓN'!$A$1:$B$35</definedName>
    <definedName name="_xlnm.Print_Area" localSheetId="0">'MAPA DE RIESGOS'!$A$1:$AX$30</definedName>
    <definedName name="CID">'Listas Nuevas'!$AM$3:$AM$9</definedName>
    <definedName name="Contexto_Externo">'Listas Nuevas'!$A$2:$A$7</definedName>
    <definedName name="Contexto_Interno">'Listas Nuevas'!$B$2:$B$7</definedName>
    <definedName name="Contexto_Proceso">'Listas Nuevas'!$C$2:$C$8</definedName>
    <definedName name="CORRUPCIÓN">'Listas Nuevas'!$A$11:$A$12</definedName>
    <definedName name="EJECUCIÓN">'Listas Nuevas'!$T$2:$T$4</definedName>
    <definedName name="FACTORES" localSheetId="5">'[1]Contexto e.'!$L$2:$M$2</definedName>
    <definedName name="FRECUENCIA">'Listas Nuevas'!$L$2:$L$6</definedName>
    <definedName name="PROCESO">'Listas Nuevas'!$AR$3:$AR$20</definedName>
    <definedName name="Riesgo_de_Corrupción">'Listas Nuevas'!$H$10:$J$10</definedName>
    <definedName name="Riesgo_General">'Listas Nuevas'!$F$11:$J$11</definedName>
    <definedName name="TIPO_CONTROL">'Listas Nuevas'!$P$2:$P$3</definedName>
    <definedName name="TIPO_RIESGO">'Listas Nuevas'!#REF!</definedName>
    <definedName name="TIPOLOGÍA">'Listas Nuevas'!$E$2:$E$11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26" i="26" l="1"/>
  <c r="AL25" i="26"/>
  <c r="AL24" i="26"/>
  <c r="AL20" i="26"/>
  <c r="AQ28" i="26"/>
  <c r="AQ27" i="26"/>
  <c r="AN28" i="26"/>
  <c r="AN27" i="26"/>
  <c r="AL28" i="26"/>
  <c r="AL27" i="26"/>
  <c r="AD28" i="26" l="1"/>
  <c r="AE28" i="26" s="1"/>
  <c r="AG28" i="26" s="1"/>
  <c r="AH28" i="26" s="1"/>
  <c r="AD27" i="26"/>
  <c r="AE27" i="26" s="1"/>
  <c r="AG27" i="26" s="1"/>
  <c r="AH27" i="26" s="1"/>
  <c r="AQ23" i="26"/>
  <c r="AN23" i="26"/>
  <c r="AL23" i="26"/>
  <c r="AD23" i="26"/>
  <c r="AE23" i="26" s="1"/>
  <c r="AQ22" i="26"/>
  <c r="AN22" i="26"/>
  <c r="AL22" i="26"/>
  <c r="AD22" i="26"/>
  <c r="AE22" i="26" s="1"/>
  <c r="AQ21" i="26"/>
  <c r="AN21" i="26"/>
  <c r="AL21" i="26"/>
  <c r="AD21" i="26"/>
  <c r="AE21" i="26" s="1"/>
  <c r="AQ17" i="26"/>
  <c r="AN17" i="26"/>
  <c r="AL17" i="26"/>
  <c r="AD17" i="26"/>
  <c r="AE17" i="26" s="1"/>
  <c r="AL15" i="26"/>
  <c r="AQ15" i="26"/>
  <c r="AN15" i="26"/>
  <c r="AD15" i="26"/>
  <c r="AE15" i="26" s="1"/>
  <c r="AQ10" i="26"/>
  <c r="AN10" i="26"/>
  <c r="AL10" i="26"/>
  <c r="AD10" i="26"/>
  <c r="AE10" i="26" s="1"/>
  <c r="AG23" i="26" l="1"/>
  <c r="AH23" i="26" s="1"/>
  <c r="AI23" i="26"/>
  <c r="AG22" i="26"/>
  <c r="AH22" i="26" s="1"/>
  <c r="AI22" i="26"/>
  <c r="AG21" i="26"/>
  <c r="AH21" i="26" s="1"/>
  <c r="AI21" i="26"/>
  <c r="AG17" i="26"/>
  <c r="AH17" i="26" s="1"/>
  <c r="AI17" i="26"/>
  <c r="AG15" i="26"/>
  <c r="AH15" i="26" s="1"/>
  <c r="AI15" i="26"/>
  <c r="AG10" i="26"/>
  <c r="AH10" i="26" s="1"/>
  <c r="AI10" i="26"/>
  <c r="AN8" i="26" l="1"/>
  <c r="AD8" i="26"/>
  <c r="AE8" i="26" s="1"/>
  <c r="AQ19" i="26"/>
  <c r="AN19" i="26"/>
  <c r="AL19" i="26"/>
  <c r="AD19" i="26"/>
  <c r="AE19" i="26" s="1"/>
  <c r="K19" i="26"/>
  <c r="M19" i="26" s="1"/>
  <c r="M28" i="26"/>
  <c r="M27" i="26"/>
  <c r="AG19" i="26" l="1"/>
  <c r="AH19" i="26" s="1"/>
  <c r="AI19" i="26"/>
  <c r="AQ25" i="26"/>
  <c r="AN25" i="26"/>
  <c r="AD25" i="26"/>
  <c r="AE25" i="26" s="1"/>
  <c r="AI25" i="26" s="1"/>
  <c r="K25" i="26"/>
  <c r="M25" i="26" s="1"/>
  <c r="AG25" i="26" l="1"/>
  <c r="AH25" i="26" s="1"/>
  <c r="K14" i="26" l="1"/>
  <c r="M14" i="26" s="1"/>
  <c r="AD14" i="26"/>
  <c r="AE14" i="26" s="1"/>
  <c r="AG14" i="26" s="1"/>
  <c r="AH14" i="26" s="1"/>
  <c r="AL14" i="26"/>
  <c r="AN14" i="26"/>
  <c r="AQ14" i="26"/>
  <c r="K13" i="26"/>
  <c r="M13" i="26" s="1"/>
  <c r="AD13" i="26"/>
  <c r="AE13" i="26" s="1"/>
  <c r="AL13" i="26"/>
  <c r="AN13" i="26"/>
  <c r="AQ13" i="26"/>
  <c r="AI14" i="26" l="1"/>
  <c r="AG13" i="26"/>
  <c r="AH13" i="26" s="1"/>
  <c r="AI13" i="26"/>
  <c r="AQ26" i="26"/>
  <c r="AN26" i="26"/>
  <c r="AD26" i="26"/>
  <c r="AE26" i="26" s="1"/>
  <c r="AI26" i="26" s="1"/>
  <c r="K26" i="26"/>
  <c r="M26" i="26" s="1"/>
  <c r="K9" i="26"/>
  <c r="M9" i="26" s="1"/>
  <c r="AD9" i="26"/>
  <c r="AE9" i="26" s="1"/>
  <c r="AI9" i="26" s="1"/>
  <c r="AL9" i="26"/>
  <c r="AN9" i="26"/>
  <c r="AQ9" i="26"/>
  <c r="AG9" i="26" l="1"/>
  <c r="AH9" i="26" s="1"/>
  <c r="AG26" i="26"/>
  <c r="AH26" i="26" s="1"/>
  <c r="AD24" i="26"/>
  <c r="AE24" i="26" s="1"/>
  <c r="AD11" i="26"/>
  <c r="AE11" i="26" s="1"/>
  <c r="AD12" i="26"/>
  <c r="AE12" i="26" s="1"/>
  <c r="AD16" i="26"/>
  <c r="AE16" i="26" s="1"/>
  <c r="AD18" i="26"/>
  <c r="AE18" i="26" s="1"/>
  <c r="AD20" i="26"/>
  <c r="AE20" i="26" s="1"/>
  <c r="F19" i="10" l="1"/>
  <c r="F20" i="10"/>
  <c r="F21" i="10"/>
  <c r="F22" i="10"/>
  <c r="F23" i="10"/>
  <c r="K8" i="26" l="1"/>
  <c r="AQ8" i="26" l="1"/>
  <c r="B28" i="15" l="1"/>
  <c r="B29" i="15"/>
  <c r="AQ11" i="26"/>
  <c r="AQ12" i="26"/>
  <c r="AQ16" i="26"/>
  <c r="AQ18" i="26"/>
  <c r="AQ20" i="26"/>
  <c r="AQ24" i="26"/>
  <c r="K10" i="26"/>
  <c r="M10" i="26" s="1"/>
  <c r="K11" i="26"/>
  <c r="M11" i="26" s="1"/>
  <c r="K12" i="26"/>
  <c r="M12" i="26" s="1"/>
  <c r="K15" i="26"/>
  <c r="M15" i="26" s="1"/>
  <c r="K16" i="26"/>
  <c r="M16" i="26" s="1"/>
  <c r="K17" i="26"/>
  <c r="M17" i="26" s="1"/>
  <c r="K18" i="26"/>
  <c r="M18" i="26" s="1"/>
  <c r="K20" i="26"/>
  <c r="M20" i="26" s="1"/>
  <c r="K21" i="26"/>
  <c r="M21" i="26" s="1"/>
  <c r="K22" i="26"/>
  <c r="M22" i="26" s="1"/>
  <c r="K23" i="26"/>
  <c r="M23" i="26" s="1"/>
  <c r="K24" i="26"/>
  <c r="M24" i="26" s="1"/>
  <c r="M8" i="26"/>
  <c r="AN24" i="26" l="1"/>
  <c r="AN20" i="26"/>
  <c r="AN18" i="26"/>
  <c r="AL18" i="26"/>
  <c r="AN16" i="26"/>
  <c r="AL16" i="26"/>
  <c r="AN12" i="26"/>
  <c r="AL12" i="26"/>
  <c r="AN11" i="26"/>
  <c r="AL11" i="26"/>
  <c r="AL8" i="26"/>
  <c r="X11" i="32"/>
  <c r="X10" i="32"/>
  <c r="X9" i="32"/>
  <c r="X8" i="32"/>
  <c r="X7" i="32"/>
  <c r="X6" i="32"/>
  <c r="X5" i="32"/>
  <c r="X4" i="32"/>
  <c r="X3" i="32"/>
  <c r="B30" i="15"/>
  <c r="D5" i="10"/>
  <c r="F5" i="10"/>
  <c r="D6" i="10"/>
  <c r="F6" i="10"/>
  <c r="D7" i="10"/>
  <c r="F7" i="10"/>
  <c r="D8" i="10"/>
  <c r="D9" i="10"/>
  <c r="F8" i="10"/>
  <c r="F9" i="10"/>
  <c r="G10" i="10"/>
  <c r="D10" i="10" l="1"/>
  <c r="AI16" i="26"/>
  <c r="AI20" i="26"/>
  <c r="AG12" i="26"/>
  <c r="AH12" i="26" s="1"/>
  <c r="AG18" i="26"/>
  <c r="AH18" i="26" s="1"/>
  <c r="AI11" i="26"/>
  <c r="AI24" i="26"/>
  <c r="AI12" i="26"/>
  <c r="AI18" i="26"/>
  <c r="AG16" i="26"/>
  <c r="AH16" i="26" s="1"/>
  <c r="AG20" i="26"/>
  <c r="AH20" i="26" s="1"/>
  <c r="AG11" i="26"/>
  <c r="AH11" i="26" s="1"/>
  <c r="AG24" i="26"/>
  <c r="AH24" i="26" s="1"/>
  <c r="F10" i="10"/>
  <c r="AI8" i="26"/>
  <c r="AG8" i="26"/>
  <c r="AH8"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Alejandro Ruiz Alonso</author>
    <author>Martin Jonathan Puerto Chaparro (OAP)</author>
    <author>Martin Jonathan Puerto Chaparro</author>
    <author>Admon</author>
  </authors>
  <commentList>
    <comment ref="E7" authorId="0" shapeId="0" xr:uid="{00000000-0006-0000-0000-000005000000}">
      <text>
        <r>
          <rPr>
            <b/>
            <sz val="9"/>
            <color rgb="FF000000"/>
            <rFont val="Tahoma"/>
            <family val="2"/>
          </rPr>
          <t>Luis Alejandro Ruiz Alonso:</t>
        </r>
        <r>
          <rPr>
            <sz val="9"/>
            <color rgb="FF000000"/>
            <rFont val="Tahoma"/>
            <family val="2"/>
          </rPr>
          <t xml:space="preserve">
</t>
        </r>
        <r>
          <rPr>
            <sz val="9"/>
            <color rgb="FF000000"/>
            <rFont val="Tahoma"/>
            <family val="2"/>
          </rPr>
          <t xml:space="preserve">Solo aplica para Riesgos de Seguridad de la Información (Digital) </t>
        </r>
      </text>
    </comment>
    <comment ref="F7" authorId="1" shapeId="0" xr:uid="{00000000-0006-0000-0000-000006000000}">
      <text>
        <r>
          <rPr>
            <sz val="9"/>
            <color rgb="FF000000"/>
            <rFont val="Tahoma"/>
            <family val="2"/>
          </rPr>
          <t xml:space="preserve">L. Alejandro Ruiz Alonso:
</t>
        </r>
        <r>
          <rPr>
            <sz val="9"/>
            <color rgb="FF000000"/>
            <rFont val="Tahoma"/>
            <family val="2"/>
          </rPr>
          <t>Solo aplica para Riesgos de Seguridad de la Información (Digital) , y se asocia con la tipificación de los activos de informacióN que se realice en la Agencia.</t>
        </r>
      </text>
    </comment>
    <comment ref="J7" authorId="2" shapeId="0" xr:uid="{00000000-0006-0000-0000-000007000000}">
      <text>
        <r>
          <rPr>
            <b/>
            <sz val="10"/>
            <color rgb="FF000000"/>
            <rFont val="Tahoma"/>
            <family val="2"/>
          </rPr>
          <t>Frecuencia</t>
        </r>
        <r>
          <rPr>
            <sz val="10"/>
            <color rgb="FF000000"/>
            <rFont val="Tahoma"/>
            <family val="2"/>
          </rPr>
          <t xml:space="preserve">
</t>
        </r>
        <r>
          <rPr>
            <b/>
            <sz val="10"/>
            <color rgb="FF000000"/>
            <rFont val="Tahoma"/>
            <family val="2"/>
          </rPr>
          <t xml:space="preserve">1. </t>
        </r>
        <r>
          <rPr>
            <sz val="10"/>
            <color rgb="FF000000"/>
            <rFont val="Tahoma"/>
            <family val="2"/>
          </rPr>
          <t xml:space="preserve">El evento puede ocurrir solo en circunstancias excepcionales, No se ha presentado en los últimos 5 años.
</t>
        </r>
        <r>
          <rPr>
            <b/>
            <sz val="10"/>
            <color rgb="FF000000"/>
            <rFont val="Tahoma"/>
            <family val="2"/>
          </rPr>
          <t xml:space="preserve">2. </t>
        </r>
        <r>
          <rPr>
            <sz val="10"/>
            <color rgb="FF000000"/>
            <rFont val="Tahoma"/>
            <family val="2"/>
          </rPr>
          <t xml:space="preserve">El evento puede ocurrir en algún momento, Al menos de 1 vez en los últimos 5 años. 
</t>
        </r>
        <r>
          <rPr>
            <b/>
            <sz val="10"/>
            <color rgb="FF000000"/>
            <rFont val="Tahoma"/>
            <family val="2"/>
          </rPr>
          <t xml:space="preserve">3. </t>
        </r>
        <r>
          <rPr>
            <sz val="10"/>
            <color rgb="FF000000"/>
            <rFont val="Tahoma"/>
            <family val="2"/>
          </rPr>
          <t xml:space="preserve">El evento podría ocurrir en algún momento, Al menos de 1 vez en los últimos 2 años.
</t>
        </r>
        <r>
          <rPr>
            <b/>
            <sz val="10"/>
            <color rgb="FF000000"/>
            <rFont val="Tahoma"/>
            <family val="2"/>
          </rPr>
          <t xml:space="preserve">4. </t>
        </r>
        <r>
          <rPr>
            <sz val="10"/>
            <color rgb="FF000000"/>
            <rFont val="Tahoma"/>
            <family val="2"/>
          </rPr>
          <t xml:space="preserve">El evento probablemente ocurrirá en la mayoría de las circunstancias, Al menos de 1 vez en el último año.
</t>
        </r>
        <r>
          <rPr>
            <b/>
            <sz val="10"/>
            <color rgb="FF000000"/>
            <rFont val="Tahoma"/>
            <family val="2"/>
          </rPr>
          <t xml:space="preserve">5. </t>
        </r>
        <r>
          <rPr>
            <sz val="10"/>
            <color rgb="FF000000"/>
            <rFont val="Tahoma"/>
            <family val="2"/>
          </rPr>
          <t>Se espera que el evento ocurra en la mayoría de las circunstancias, más de 1 vez al año</t>
        </r>
      </text>
    </comment>
    <comment ref="K7" authorId="2" shapeId="0" xr:uid="{00000000-0006-0000-0000-000008000000}">
      <text>
        <r>
          <rPr>
            <b/>
            <sz val="11"/>
            <color rgb="FF000000"/>
            <rFont val="Calibri"/>
            <family val="2"/>
          </rPr>
          <t xml:space="preserve">1. Raro </t>
        </r>
        <r>
          <rPr>
            <sz val="11"/>
            <color rgb="FF000000"/>
            <rFont val="Calibri"/>
            <family val="2"/>
          </rPr>
          <t xml:space="preserve">
</t>
        </r>
        <r>
          <rPr>
            <b/>
            <sz val="11"/>
            <color rgb="FF000000"/>
            <rFont val="Calibri"/>
            <family val="2"/>
          </rPr>
          <t>2. Improbable</t>
        </r>
        <r>
          <rPr>
            <sz val="11"/>
            <color rgb="FF000000"/>
            <rFont val="Calibri"/>
            <family val="2"/>
          </rPr>
          <t xml:space="preserve"> . 
</t>
        </r>
        <r>
          <rPr>
            <b/>
            <sz val="11"/>
            <color rgb="FF000000"/>
            <rFont val="Calibri"/>
            <family val="2"/>
          </rPr>
          <t>3. Posible</t>
        </r>
        <r>
          <rPr>
            <sz val="11"/>
            <color rgb="FF000000"/>
            <rFont val="Calibri"/>
            <family val="2"/>
          </rPr>
          <t xml:space="preserve"> 
</t>
        </r>
        <r>
          <rPr>
            <b/>
            <sz val="11"/>
            <color rgb="FF000000"/>
            <rFont val="Calibri"/>
            <family val="2"/>
          </rPr>
          <t>4. Probable</t>
        </r>
        <r>
          <rPr>
            <sz val="11"/>
            <color rgb="FF000000"/>
            <rFont val="Calibri"/>
            <family val="2"/>
          </rPr>
          <t xml:space="preserve"> 
</t>
        </r>
        <r>
          <rPr>
            <b/>
            <sz val="11"/>
            <color rgb="FF000000"/>
            <rFont val="Calibri"/>
            <family val="2"/>
          </rPr>
          <t>5. Casi Seguro</t>
        </r>
        <r>
          <rPr>
            <sz val="11"/>
            <color rgb="FF000000"/>
            <rFont val="Calibri"/>
            <family val="2"/>
          </rPr>
          <t xml:space="preserve">
</t>
        </r>
        <r>
          <rPr>
            <sz val="11"/>
            <color rgb="FF000000"/>
            <rFont val="Calibri"/>
            <family val="2"/>
          </rPr>
          <t xml:space="preserve">
</t>
        </r>
      </text>
    </comment>
    <comment ref="L7" authorId="3" shapeId="0" xr:uid="{00000000-0006-0000-0000-000009000000}">
      <text>
        <r>
          <rPr>
            <b/>
            <sz val="10"/>
            <color rgb="FF000000"/>
            <rFont val="Calibri"/>
            <family val="2"/>
          </rPr>
          <t xml:space="preserve">1. INSIGNIFICANTE 
</t>
        </r>
        <r>
          <rPr>
            <b/>
            <sz val="10"/>
            <color rgb="FF000000"/>
            <rFont val="Calibri"/>
            <family val="2"/>
          </rPr>
          <t xml:space="preserve">2. MENOR 
</t>
        </r>
        <r>
          <rPr>
            <b/>
            <sz val="11"/>
            <color rgb="FF000000"/>
            <rFont val="Calibri"/>
            <family val="2"/>
          </rPr>
          <t xml:space="preserve">3. MODERADO  
</t>
        </r>
        <r>
          <rPr>
            <b/>
            <sz val="11"/>
            <color rgb="FF000000"/>
            <rFont val="Calibri"/>
            <family val="2"/>
          </rPr>
          <t xml:space="preserve">4. MAYOR 
</t>
        </r>
        <r>
          <rPr>
            <b/>
            <sz val="11"/>
            <color rgb="FF000000"/>
            <rFont val="Calibri"/>
            <family val="2"/>
          </rPr>
          <t>5. CATASTRÓFICO</t>
        </r>
      </text>
    </comment>
    <comment ref="AO7" authorId="2" shapeId="0" xr:uid="{00000000-0006-0000-0000-00000B000000}">
      <text>
        <r>
          <rPr>
            <b/>
            <sz val="11"/>
            <color rgb="FF000000"/>
            <rFont val="Calibri"/>
            <family val="2"/>
          </rPr>
          <t xml:space="preserve">1. Raro </t>
        </r>
        <r>
          <rPr>
            <sz val="11"/>
            <color rgb="FF000000"/>
            <rFont val="Calibri"/>
            <family val="2"/>
          </rPr>
          <t xml:space="preserve">
</t>
        </r>
        <r>
          <rPr>
            <b/>
            <sz val="11"/>
            <color rgb="FF000000"/>
            <rFont val="Calibri"/>
            <family val="2"/>
          </rPr>
          <t>2. Improbable</t>
        </r>
        <r>
          <rPr>
            <sz val="11"/>
            <color rgb="FF000000"/>
            <rFont val="Calibri"/>
            <family val="2"/>
          </rPr>
          <t xml:space="preserve"> . 
</t>
        </r>
        <r>
          <rPr>
            <b/>
            <sz val="11"/>
            <color rgb="FF000000"/>
            <rFont val="Calibri"/>
            <family val="2"/>
          </rPr>
          <t>3. Posible</t>
        </r>
        <r>
          <rPr>
            <sz val="11"/>
            <color rgb="FF000000"/>
            <rFont val="Calibri"/>
            <family val="2"/>
          </rPr>
          <t xml:space="preserve"> 
</t>
        </r>
        <r>
          <rPr>
            <b/>
            <sz val="11"/>
            <color rgb="FF000000"/>
            <rFont val="Calibri"/>
            <family val="2"/>
          </rPr>
          <t>4. Probable</t>
        </r>
        <r>
          <rPr>
            <sz val="11"/>
            <color rgb="FF000000"/>
            <rFont val="Calibri"/>
            <family val="2"/>
          </rPr>
          <t xml:space="preserve"> 
</t>
        </r>
        <r>
          <rPr>
            <b/>
            <sz val="11"/>
            <color rgb="FF000000"/>
            <rFont val="Calibri"/>
            <family val="2"/>
          </rPr>
          <t>5. Casi Seguro</t>
        </r>
        <r>
          <rPr>
            <sz val="11"/>
            <color rgb="FF000000"/>
            <rFont val="Calibri"/>
            <family val="2"/>
          </rPr>
          <t xml:space="preserve">
</t>
        </r>
        <r>
          <rPr>
            <sz val="11"/>
            <color rgb="FF000000"/>
            <rFont val="Calibri"/>
            <family val="2"/>
          </rPr>
          <t xml:space="preserve">
</t>
        </r>
      </text>
    </comment>
    <comment ref="AP7" authorId="3" shapeId="0" xr:uid="{00000000-0006-0000-0000-00000C000000}">
      <text>
        <r>
          <rPr>
            <b/>
            <sz val="10"/>
            <color rgb="FF000000"/>
            <rFont val="Calibri"/>
            <family val="2"/>
          </rPr>
          <t xml:space="preserve">1. INSIGNIFICANTE 
</t>
        </r>
        <r>
          <rPr>
            <b/>
            <sz val="10"/>
            <color rgb="FF000000"/>
            <rFont val="Calibri"/>
            <family val="2"/>
          </rPr>
          <t xml:space="preserve">2. MENOR 
</t>
        </r>
        <r>
          <rPr>
            <b/>
            <sz val="11"/>
            <color rgb="FF000000"/>
            <rFont val="Calibri"/>
            <family val="2"/>
          </rPr>
          <t xml:space="preserve">3. MODERADO  
</t>
        </r>
        <r>
          <rPr>
            <b/>
            <sz val="11"/>
            <color rgb="FF000000"/>
            <rFont val="Calibri"/>
            <family val="2"/>
          </rPr>
          <t xml:space="preserve">4. MAYOR 
</t>
        </r>
        <r>
          <rPr>
            <b/>
            <sz val="11"/>
            <color rgb="FF000000"/>
            <rFont val="Calibri"/>
            <family val="2"/>
          </rPr>
          <t>5. CATASTRÓFICO</t>
        </r>
      </text>
    </comment>
  </commentList>
</comments>
</file>

<file path=xl/sharedStrings.xml><?xml version="1.0" encoding="utf-8"?>
<sst xmlns="http://schemas.openxmlformats.org/spreadsheetml/2006/main" count="1345" uniqueCount="672">
  <si>
    <t>PROBABILIDAD</t>
  </si>
  <si>
    <t>Raro</t>
  </si>
  <si>
    <t>Improbable</t>
  </si>
  <si>
    <t>Probable</t>
  </si>
  <si>
    <t>Casi seguro</t>
  </si>
  <si>
    <t>Procesos</t>
  </si>
  <si>
    <t>Impacto</t>
  </si>
  <si>
    <t>Alta</t>
  </si>
  <si>
    <t>Extrema</t>
  </si>
  <si>
    <t>IDENTIFICACIÓN DEL RIESGO</t>
  </si>
  <si>
    <t>OPCIONES DE MANEJO</t>
  </si>
  <si>
    <t>IMPACTO</t>
  </si>
  <si>
    <t>TIPO DE CONTROL EXISTENTE</t>
  </si>
  <si>
    <t>DESCRIBA EL CONTROL EXISTENTE</t>
  </si>
  <si>
    <t>No</t>
  </si>
  <si>
    <t>Políticos</t>
  </si>
  <si>
    <t>Tecnología</t>
  </si>
  <si>
    <t>2. Improbable</t>
  </si>
  <si>
    <t>3. Posible</t>
  </si>
  <si>
    <t>4. Probable</t>
  </si>
  <si>
    <t>5. Casi seguro</t>
  </si>
  <si>
    <t>FRECUENCIA</t>
  </si>
  <si>
    <t>Riesgo_Estratégico</t>
  </si>
  <si>
    <t>Riesgo_Operativo</t>
  </si>
  <si>
    <t>Riesgo_Financiero</t>
  </si>
  <si>
    <t xml:space="preserve">Riesgo_de_Cumplimiento </t>
  </si>
  <si>
    <t>Riesgo_de_Corrupción</t>
  </si>
  <si>
    <t>Riesgo_Legal</t>
  </si>
  <si>
    <t>2. Menor</t>
  </si>
  <si>
    <t>3. Moderado</t>
  </si>
  <si>
    <t>4. Mayor</t>
  </si>
  <si>
    <t>5. Catastrófico</t>
  </si>
  <si>
    <t>1.  Insignificante</t>
  </si>
  <si>
    <t>INSIGNIFICANTE</t>
  </si>
  <si>
    <t>MENOR</t>
  </si>
  <si>
    <t xml:space="preserve">MODERADO </t>
  </si>
  <si>
    <t>MAYOR</t>
  </si>
  <si>
    <t>CATASTRÓFICO</t>
  </si>
  <si>
    <t>Valoracion de Controles</t>
  </si>
  <si>
    <t>TIPO DE CONTROL</t>
  </si>
  <si>
    <t>PARÁMETROS</t>
  </si>
  <si>
    <t>CRITERIOS</t>
  </si>
  <si>
    <t xml:space="preserve">Probabilidad </t>
  </si>
  <si>
    <t>Puntaje</t>
  </si>
  <si>
    <t>Herramientas para ejercer el control</t>
  </si>
  <si>
    <t>Posee una herramienta para ejercer el control.</t>
  </si>
  <si>
    <t>Existen manuales, instructivos o procedimientos para el manejo de la herramienta</t>
  </si>
  <si>
    <t>En el tiempo que lleva la herramienta ha demostrado ser efectiva.</t>
  </si>
  <si>
    <t>Seguimiento al control</t>
  </si>
  <si>
    <t>Están definidos los responsables de la ejecución del control y del seguimiento</t>
  </si>
  <si>
    <t>La frecuencia de ejecución del control y seguimiento es adecuada.</t>
  </si>
  <si>
    <t>RANGOS DE CALIFICACIÓN DE LOS CONTROLES</t>
  </si>
  <si>
    <t>CUADRANTES A DISMINUIR EN LA PROBABILIDAD</t>
  </si>
  <si>
    <t>CUADRANTES A DISMINUIR EN EL IMPACTO</t>
  </si>
  <si>
    <t>Entre 0-50</t>
  </si>
  <si>
    <t xml:space="preserve">Mas de 50 y hasta 75 </t>
  </si>
  <si>
    <t>Mas de 75 y hasta 100</t>
  </si>
  <si>
    <t>ANÁLISIS DEL RIESGO</t>
  </si>
  <si>
    <t>(1) ZONA DE RIESGO BAJA
Asumir el riesgo</t>
  </si>
  <si>
    <t>(2) ZONA DE RIESGO BAJA
Asumir el riesgo</t>
  </si>
  <si>
    <t>(3) ZONA DE RIESGO MODERADA
Asumir o Reducir el Riesgo</t>
  </si>
  <si>
    <t>(4) ZONA DE RIESGO ALTA
Reducir, Evitar, Compartir o Transferir el Riesgo</t>
  </si>
  <si>
    <t>(5) ZONA DE RIESGO ALTA
Reducir, Evitar, Compartir o Transferir el Riesgo</t>
  </si>
  <si>
    <t>(4) ZONA DE RIESGO BAJA
Asumir el riesgo</t>
  </si>
  <si>
    <t>(6) ZONA DE RIESGO MODERADA
Asumir o Reducir el Riesgo</t>
  </si>
  <si>
    <t>(8) ZONA DE RIESGO ALTA
Reducir, Evitar, Compartir o Transferir el Riesgo</t>
  </si>
  <si>
    <t>(10) ZONA DE RIESGO EXTREMA
Reducir, Evitar, Compartir o Transferir el Riesgo</t>
  </si>
  <si>
    <t>(3) ZONA DE RIESGO BAJA
Asumir el riesgo</t>
  </si>
  <si>
    <t>(4) ZONA DE RIESGO MODERADA
Asumir o Reducir el Riesgo</t>
  </si>
  <si>
    <t>(10) ZONA DE RIESGO ALTA
Reducir, Evitar, Compartir o Transferir el Riesgo</t>
  </si>
  <si>
    <t>(9) ZONA DE RIESGO ALTA
Reducir, Evitar, Compartir o Transferir el Riesgo</t>
  </si>
  <si>
    <t>(12) ZONA DE RIESGO ALTA
Reducir, Evitar, Compartir o Transferir el Riesgo</t>
  </si>
  <si>
    <t>(15) ZONA DE RIESGO EXTREMA
Reducir, Evitar, Compartir o Transferir el Riesgo</t>
  </si>
  <si>
    <t>(12) ZONA DE RIESGO EXTREMA
Reducir, Evitar, Compartir o Transferir el Riesgo</t>
  </si>
  <si>
    <t>(16) ZONA DE RIESGO EXTREMA
Reducir, Evitar, Compartir o Transferir el Riesgo</t>
  </si>
  <si>
    <t>(20) ZONA DE RIESGO EXTREMA
Reducir, Evitar, Compartir o Transferir el Riesgo</t>
  </si>
  <si>
    <t>Si</t>
  </si>
  <si>
    <t>Posible</t>
  </si>
  <si>
    <t>DESCRIPTOR</t>
  </si>
  <si>
    <t>NIVEL</t>
  </si>
  <si>
    <t>DESCRIPCION</t>
  </si>
  <si>
    <t>Ocurre en circunstancias excepcionales</t>
  </si>
  <si>
    <t>El evento no se ha presentado en los últimos cinco (5) años.</t>
  </si>
  <si>
    <t>Puede ocurrir</t>
  </si>
  <si>
    <t>El evento se presentó una vez en los últimos 5 años.</t>
  </si>
  <si>
    <t>El evento se presentó una vez en los últimos 2 años.</t>
  </si>
  <si>
    <t xml:space="preserve">Es posible que suceda. </t>
  </si>
  <si>
    <t xml:space="preserve">Posible </t>
  </si>
  <si>
    <t>El evento se presentó una
vez en el último año.</t>
  </si>
  <si>
    <t xml:space="preserve">Es viable que el evento ocurra en la mayoría de los casos. </t>
  </si>
  <si>
    <t>El evento se presentó más de una vez al año.</t>
  </si>
  <si>
    <t>Se espera que el evento ocurra en la mayoría de las circunstancias. Es muy seguro
que se presente.</t>
  </si>
  <si>
    <t xml:space="preserve">Respuesta </t>
  </si>
  <si>
    <t xml:space="preserve">1 ¿Afectar al grupo de funcionarios del proceso? </t>
  </si>
  <si>
    <t xml:space="preserve">2 ¿Afectar el cumplimiento de metas y objetivos de la dependencia? </t>
  </si>
  <si>
    <t xml:space="preserve">3 ¿Afectar el cumplimiento de misión de la Entidad? </t>
  </si>
  <si>
    <t>4 ¿Afectar el cumplimiento de la misión del sector al que pertenece la Entidad?</t>
  </si>
  <si>
    <t>5 ¿Generar pérdida de confianza de la Entidad, afectando su reputación?</t>
  </si>
  <si>
    <t xml:space="preserve">6 ¿Generar pérdida de recursos económicos? </t>
  </si>
  <si>
    <t xml:space="preserve">7 ¿Afectar la generación de los productos o la prestación de servicios? </t>
  </si>
  <si>
    <t xml:space="preserve">8 ¿Dar lugar al detrimento de calidad de vida de la comunidad por la pérdida del bien o servicios o los recursos públicos? </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</si>
  <si>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</si>
  <si>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</si>
  <si>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</si>
  <si>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</si>
  <si>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</si>
  <si>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 xml:space="preserve">16 ¿Ocasionar lesiones físicas o pérdida de vidas humanas? </t>
  </si>
  <si>
    <r>
      <t xml:space="preserve">Responder afirmativamente de UNO a CINCO pregunta(s) genera un impacto </t>
    </r>
    <r>
      <rPr>
        <b/>
        <sz val="11"/>
        <color indexed="8"/>
        <rFont val="Calibri"/>
        <family val="2"/>
      </rPr>
      <t>Moderado.</t>
    </r>
  </si>
  <si>
    <r>
      <t>Responder afirmativamente de SEIS a ONCE preguntas genera un impacto</t>
    </r>
    <r>
      <rPr>
        <b/>
        <sz val="11"/>
        <color indexed="8"/>
        <rFont val="Calibri"/>
        <family val="2"/>
      </rPr>
      <t xml:space="preserve"> Mayor.</t>
    </r>
  </si>
  <si>
    <t>Total preguntas afirmativas:</t>
  </si>
  <si>
    <t>Total preguntas negativas:</t>
  </si>
  <si>
    <t xml:space="preserve">18 ¿Afectar la imagen nacional? </t>
  </si>
  <si>
    <t xml:space="preserve">17 ¿Afectar la imagen regional? </t>
  </si>
  <si>
    <t>PROCESO</t>
  </si>
  <si>
    <t>NOMBRE DEL RIESGO DE CORRUPCION</t>
  </si>
  <si>
    <t>Eliminar o reducir con los controles</t>
  </si>
  <si>
    <t>Eliminar o reducir a zona de Riesgo Baja</t>
  </si>
  <si>
    <t>(8) ZONA DE RIESGO MODERADA</t>
  </si>
  <si>
    <t>(10) ZONA DE RIESGO ALTA</t>
  </si>
  <si>
    <t>(9) ZONA DE RIESGO MODERADA</t>
  </si>
  <si>
    <t>(12) ZONA DE RIESGO ALTA</t>
  </si>
  <si>
    <t>(15) ZONA DE RIESGO EXTREMA</t>
  </si>
  <si>
    <t xml:space="preserve">Eliminar o reducir a zona de Riesgo Baja </t>
  </si>
  <si>
    <t xml:space="preserve">(Tomar las </t>
  </si>
  <si>
    <t>medidas de protección)</t>
  </si>
  <si>
    <t>(12) ZONA DE RIESGO MODERADA</t>
  </si>
  <si>
    <t>(16) ZONA DE RIESGO ALTA</t>
  </si>
  <si>
    <t>(20) ZONA DE RIESGO EXTREMA</t>
  </si>
  <si>
    <t>(15) ZONA DE RIESGO MODERADA</t>
  </si>
  <si>
    <t>(20) ZONA DE RIESGO ALTA</t>
  </si>
  <si>
    <t>(25) ZONA DE RIESGO EXTREMA</t>
  </si>
  <si>
    <t>(25) ZONA DE RIESGO EXTREMA
Reducir, Evitar, Compartir o Transferir el Riesgo</t>
  </si>
  <si>
    <t>(3) ZONA DE RIESGO  CB BAJA
Eliminar o reducir con los controles</t>
  </si>
  <si>
    <t>(4) ZONA DE RIESGO  CB BAJA
Eliminar o reducir con los controles</t>
  </si>
  <si>
    <t>(5) ZONA DE RIESGO  CM MODERADA
Eliminar o llevarlo a Zona de Riesgo Baja</t>
  </si>
  <si>
    <t>(6) ZONA DE RIESGO  CB BAJA
Eliminar o reducir con los controles</t>
  </si>
  <si>
    <t>(8) ZONA DE RIESGO  CM MODERADA
Eliminar o llevarlo a Zona de Riesgo Baja</t>
  </si>
  <si>
    <t>(10) ZONA DE RIESGO CA ALTA
Eliminar o llevarlo a Zona de Riesgo Baja</t>
  </si>
  <si>
    <t>(9) ZONA DE RIESGO  CM MODERADA
Eliminar o llevarlo a Zona de Riesgo Baja</t>
  </si>
  <si>
    <t>(15) ZONA DE RIESGO CE EXTREMA
Eliminar o llevarlo a Zona de Riesgo Baja
(tratamiento prioritario. Implementar los controles orientados a reducir la
probabilidad o disminuir el impacto, tomar medidas de protección)</t>
  </si>
  <si>
    <t>(12) ZONA DE RIESGO CM MODERADA
Eliminar o llevarlo a Zona de Riesgo Baja</t>
  </si>
  <si>
    <t>(16) ZONA DE RIESGO CA ALTA
Eliminar o llevarlo a Zona de Riesgo Baja</t>
  </si>
  <si>
    <t>(20) ZONA DE RIESGO CE EXTREMA
Eliminar o llevarlo a Zona de Riesgo Baja
(tratamiento prioritario. Implementar los controles orientados a reducir la
probabilidad o disminuir el impacto, tomar medidas de protección)</t>
  </si>
  <si>
    <t>(15) ZONA DE RIESGO CM MODERADA
Eliminar o llevarlo a Zona de Riesgo Baja</t>
  </si>
  <si>
    <t>(20) ZONA DE RIESGO CA ALTA
Eliminar o llevarlo a Zona de Riesgo Baja</t>
  </si>
  <si>
    <t>(25) ZONA DE RIESGO CE EXTREMA
Eliminar o llevarlo a Zona de Riesgo Baja
(tratamiento prioritario. Implementar los controles orientados a reducir la
probabilidad o disminuir el impacto, tomar medidas de protección)</t>
  </si>
  <si>
    <t>(12) ZONA DE RIESGO CA  ALTA
Eliminar o llevarlo a Zona de Riesgo Baja</t>
  </si>
  <si>
    <t>Personal</t>
  </si>
  <si>
    <t>Financieros</t>
  </si>
  <si>
    <t>Estratégicos</t>
  </si>
  <si>
    <t>responsable</t>
  </si>
  <si>
    <t>indicador</t>
  </si>
  <si>
    <t>Contexto_Externo</t>
  </si>
  <si>
    <t>Contexto_Proceso</t>
  </si>
  <si>
    <t xml:space="preserve">Tecnológicos </t>
  </si>
  <si>
    <t xml:space="preserve">Ambientales </t>
  </si>
  <si>
    <t>Económicos y financieros</t>
  </si>
  <si>
    <t>Sociales y culturales</t>
  </si>
  <si>
    <t>Legales y reglamentarios</t>
  </si>
  <si>
    <t>Contexto_Interno</t>
  </si>
  <si>
    <t>Procedimientos asociados</t>
  </si>
  <si>
    <t>Responsables del proceso</t>
  </si>
  <si>
    <t>Activos de seguridad digital del proceso</t>
  </si>
  <si>
    <t>Comunicación interna</t>
  </si>
  <si>
    <t>Diseño del proceso</t>
  </si>
  <si>
    <t>Interacciones con otros procesos</t>
  </si>
  <si>
    <t>Transversalidad</t>
  </si>
  <si>
    <t>Comunicación entre los procesos</t>
  </si>
  <si>
    <t>Riesgo_Gerencial</t>
  </si>
  <si>
    <t>Riesgo_de_Tecnologico</t>
  </si>
  <si>
    <t>Riesgo_de_Imagen_o_Reputacional</t>
  </si>
  <si>
    <t>CONSECUENCIAS</t>
  </si>
  <si>
    <t>TIPOLOGÍA</t>
  </si>
  <si>
    <t>2. El evento puede ocurrir en algún momento
Orientador
(Al menos de 1 vez en los últimos 5 años)</t>
  </si>
  <si>
    <t>5. Se espera que el evento ocurra en la mayoría de las circunstancias
Orientador (Más de 1 vez al año)</t>
  </si>
  <si>
    <t>4. El evento probablemente ocurrirá en la mayoría de las circunstancias
Orientador (Al menos de 1 vez en el último año)</t>
  </si>
  <si>
    <t>3. El evento podría ocurrir en algún momento
Orientador (Al menos de 1 vez en los últimos 2 años)</t>
  </si>
  <si>
    <t>1. El evento puede ocurrir solo en circunstancias excepcionales.
Orientador (No se ha presentado en los últimos 5 años)</t>
  </si>
  <si>
    <t>1. Rara vez</t>
  </si>
  <si>
    <t>ZONA DE IMPACTO
(RIESGO INHERENTE)</t>
  </si>
  <si>
    <t>EVALUACIÓN DE RIESGOS</t>
  </si>
  <si>
    <t>19. ¿Generar daño ambiental?</t>
  </si>
  <si>
    <t xml:space="preserve">14 ¿Dar lugar a procesos Penales? </t>
  </si>
  <si>
    <t xml:space="preserve">15 ¿Generar pérdida de credibilidad del sector? </t>
  </si>
  <si>
    <r>
      <t xml:space="preserve">Responder afirmativamente de DOCE a DIECINUEVE preguntas genera un impacto </t>
    </r>
    <r>
      <rPr>
        <b/>
        <sz val="11"/>
        <color indexed="8"/>
        <rFont val="Calibri"/>
        <family val="2"/>
      </rPr>
      <t>Catastrófico.</t>
    </r>
  </si>
  <si>
    <r>
      <rPr>
        <b/>
        <sz val="11"/>
        <color theme="1"/>
        <rFont val="Calibri"/>
        <family val="2"/>
        <scheme val="minor"/>
      </rPr>
      <t xml:space="preserve">MODERADO </t>
    </r>
    <r>
      <rPr>
        <sz val="11"/>
        <color theme="1"/>
        <rFont val="Calibri"/>
        <family val="2"/>
        <scheme val="minor"/>
      </rPr>
      <t>Genera medianas consecuencias sobre la entidad</t>
    </r>
  </si>
  <si>
    <r>
      <rPr>
        <b/>
        <sz val="11"/>
        <color theme="1"/>
        <rFont val="Calibri"/>
        <family val="2"/>
        <scheme val="minor"/>
      </rPr>
      <t>MAYOR</t>
    </r>
    <r>
      <rPr>
        <sz val="11"/>
        <color theme="1"/>
        <rFont val="Calibri"/>
        <family val="2"/>
        <scheme val="minor"/>
      </rPr>
      <t xml:space="preserve"> Genera altas consecuencias sobre la entidad.</t>
    </r>
  </si>
  <si>
    <r>
      <rPr>
        <b/>
        <sz val="11"/>
        <color theme="1"/>
        <rFont val="Calibri"/>
        <family val="2"/>
        <scheme val="minor"/>
      </rPr>
      <t xml:space="preserve">CATASTRÓFICO </t>
    </r>
    <r>
      <rPr>
        <sz val="11"/>
        <color theme="1"/>
        <rFont val="Calibri"/>
        <family val="2"/>
        <scheme val="minor"/>
      </rPr>
      <t xml:space="preserve">  Genera consecuencias desastrosas para la entidad</t>
    </r>
  </si>
  <si>
    <t>2. Periodicidad</t>
  </si>
  <si>
    <t>3. Propósito</t>
  </si>
  <si>
    <t>1. Responsable</t>
  </si>
  <si>
    <t>3. Proposito</t>
  </si>
  <si>
    <t>4. Como se realiza el control</t>
  </si>
  <si>
    <t>5. Que pasa con las observaciones y desviaciones</t>
  </si>
  <si>
    <t>6. Evidencia de la ejecucion del control</t>
  </si>
  <si>
    <t>No asignado</t>
  </si>
  <si>
    <t>Adecuado</t>
  </si>
  <si>
    <t>Inadecuado</t>
  </si>
  <si>
    <t>Oportuna</t>
  </si>
  <si>
    <t>Inoportuna</t>
  </si>
  <si>
    <t>Asignado</t>
  </si>
  <si>
    <t>No es un control</t>
  </si>
  <si>
    <t>Detectar</t>
  </si>
  <si>
    <t>Prevenir</t>
  </si>
  <si>
    <t>Confiable</t>
  </si>
  <si>
    <t>No confiable</t>
  </si>
  <si>
    <t>Se investigan y resuelven oportunamente</t>
  </si>
  <si>
    <t>No se investigan y resuelven oportunamente</t>
  </si>
  <si>
    <t>Completa</t>
  </si>
  <si>
    <t>Incompleta</t>
  </si>
  <si>
    <t>No existe</t>
  </si>
  <si>
    <t>1.1 Existe un responsable asignado a la ejecución del control?</t>
  </si>
  <si>
    <t>1.2 El responsable tiene la autoridad y adecuada segregación de funciones en la ejecución del control?</t>
  </si>
  <si>
    <t>2. La oportunidad en que se ejecuta el control ayuda aprevenir la mitigación del riesgo o a detectar la materialización del riesgo de manera oportuna?</t>
  </si>
  <si>
    <t>3. Las actividades que se desarrollan en el control realmente buscan por si sola prevenir o detectar las causas que pueden dar origen al riesgo?</t>
  </si>
  <si>
    <t>4. La fuente de información que se utiliza en el desarrollo del control es información confiable que permita mitigar el riesgo?</t>
  </si>
  <si>
    <t>5. Las observaciones, desviaciones o diferencias como resultados de la ejecución del control son investigadas y resultas de manera oportuna?</t>
  </si>
  <si>
    <t>6. Se deja evidencia o rastro de la ejecución del control que permita a cualquier tercero llegar a la misma conclusión?</t>
  </si>
  <si>
    <t>TIPO_CONTROL</t>
  </si>
  <si>
    <t>PREVENTIVOS</t>
  </si>
  <si>
    <t>CORRECTIVOS</t>
  </si>
  <si>
    <t>NIVEL DE APLICACIÓN</t>
  </si>
  <si>
    <t>APLICACIÓN</t>
  </si>
  <si>
    <t>6. Evidencia de la ejecución del control</t>
  </si>
  <si>
    <t>CALIFICACIÓN</t>
  </si>
  <si>
    <t>DESCRIPCIÓN DEL RIESGO</t>
  </si>
  <si>
    <t xml:space="preserve">EJECUCIÓN </t>
  </si>
  <si>
    <t>DÉBIL</t>
  </si>
  <si>
    <t>Análisis y evaluación de los controles para la mitigación de los riesgos</t>
  </si>
  <si>
    <t>SOLIDEZ INDIVIDUAL DE CADA CONTROL 
FUERTE:100
MODERADO:50
DÉBIL:0</t>
  </si>
  <si>
    <t>PESO DE LA EJECUCIÓN  DE CADA CONTROL</t>
  </si>
  <si>
    <t>PESO DEL DISEÑO DE CADA CONTROL</t>
  </si>
  <si>
    <t>DEBE ESTABLECER ACCIONES PARA FORTALECER EL CONTROL
SÍ / NO</t>
  </si>
  <si>
    <t>Concatenar</t>
  </si>
  <si>
    <t>1. EVALUACIÓN DEL DISEÑO DEL CONTROL</t>
  </si>
  <si>
    <t xml:space="preserve">2. EVALUACIÓN DE LA EJECUCIÓN DEL CONTROL </t>
  </si>
  <si>
    <t xml:space="preserve">3. SOLIDEZ INDIVIDUAL DE CADA CONTROL </t>
  </si>
  <si>
    <t>4. CALIFICACIÓN DE LA SOLIDEZ DEL CONJUNTO DE CONTROLES</t>
  </si>
  <si>
    <t>SÍ / NO</t>
  </si>
  <si>
    <t>SE DEBE ESTABLECER ACCIONES PARA FORTALECER EL CONTROL</t>
  </si>
  <si>
    <t>• FUERTE (96 a 100)
• MODERADO (86 a 95)
• DÉBIL (0 y 85)</t>
  </si>
  <si>
    <t>• FUERTE: 100
• MODERADO: 50
• DÉBIL: 0</t>
  </si>
  <si>
    <t>No COLUMNAS EN LA MATRIZ DE RIESGO QUE SE DESPLAZA EN EL EJE DE LA PROBABILIDAD</t>
  </si>
  <si>
    <t>Los controles ayudan a disminuir la probabilidad</t>
  </si>
  <si>
    <t xml:space="preserve">Los controles ayudan a disminuir el Impacto </t>
  </si>
  <si>
    <t>Desplazamientos de la probabilidad</t>
  </si>
  <si>
    <t>Posibles desplazamientos de la probabilidad y del impacto de los riesgos.</t>
  </si>
  <si>
    <t>CONTROLES AYUDAN A DISMINUIR LA PROBABILIDAD</t>
  </si>
  <si>
    <t>SOLIDEZ DEL CONJUNTO DE LOS CONTROLES</t>
  </si>
  <si>
    <t>FUERTE</t>
  </si>
  <si>
    <t>Directamente</t>
  </si>
  <si>
    <t>No Disminuye</t>
  </si>
  <si>
    <t>MODERADO</t>
  </si>
  <si>
    <t>Indirectamente</t>
  </si>
  <si>
    <t>CONTROLES AYUDAN A DISMINUIR impacto</t>
  </si>
  <si>
    <t>BAJA PROBABILIDAD</t>
  </si>
  <si>
    <t>BAJA IMPACTO</t>
  </si>
  <si>
    <t>FUERTEdirectamente</t>
  </si>
  <si>
    <t>MODERADOdirectamente</t>
  </si>
  <si>
    <t>FUERTEindirectamente</t>
  </si>
  <si>
    <t>ZONA DE IMPACTO
(RIESGO RESIDUAL)</t>
  </si>
  <si>
    <t>NIVEL DEL RIESGO DESPUES DE CONTROLES</t>
  </si>
  <si>
    <t>Evidencia</t>
  </si>
  <si>
    <t>Fecha Inicio</t>
  </si>
  <si>
    <t>Fecha Final</t>
  </si>
  <si>
    <t>Acción a desarrollar</t>
  </si>
  <si>
    <t>ACEPTAR EL RIESGO</t>
  </si>
  <si>
    <t>REDUCIR EL RIESGO</t>
  </si>
  <si>
    <t>EVITAR EL RIESGO</t>
  </si>
  <si>
    <t>COMPARTIR EL RIESGO</t>
  </si>
  <si>
    <t>Riesgo_Seguridad_Digital</t>
  </si>
  <si>
    <t>.</t>
  </si>
  <si>
    <t xml:space="preserve">RIESGO </t>
  </si>
  <si>
    <t>CID</t>
  </si>
  <si>
    <t>Confidencialidad, Integridad y Disponibilidad</t>
  </si>
  <si>
    <t>Integridad y Disponibilidad</t>
  </si>
  <si>
    <t>Confidencialidad y Disponibilidad</t>
  </si>
  <si>
    <t>Confidencialidad e Integridad</t>
  </si>
  <si>
    <t>Confidencialidad</t>
  </si>
  <si>
    <t>Integridad</t>
  </si>
  <si>
    <t>Disponibilidad</t>
  </si>
  <si>
    <t xml:space="preserve">Desplazamientos de la
 probabilidaden el Impacto </t>
  </si>
  <si>
    <t>ACTIVO
(Seguridad de la Información /Digital)</t>
  </si>
  <si>
    <t>AMENAZA
(Seguridad de la Información /Digital)</t>
  </si>
  <si>
    <t>CAUSAS / VULNERABILIDADES (Seguridad de la Información /Digital)</t>
  </si>
  <si>
    <t>Direccionamiento Estratégico</t>
  </si>
  <si>
    <t xml:space="preserve">Gestión Financiera </t>
  </si>
  <si>
    <t xml:space="preserve">Gestión Jurídica </t>
  </si>
  <si>
    <t>Activos de Información</t>
  </si>
  <si>
    <t>ACCIONES FRENTE AL RIESGO</t>
  </si>
  <si>
    <t>CORRUPCIÓN</t>
  </si>
  <si>
    <t>SI</t>
  </si>
  <si>
    <t>NO</t>
  </si>
  <si>
    <t>(SI/NO)</t>
  </si>
  <si>
    <t xml:space="preserve">Tipo de Proceso </t>
  </si>
  <si>
    <t>Misional</t>
  </si>
  <si>
    <t xml:space="preserve">Apoyo </t>
  </si>
  <si>
    <t>Estratégico</t>
  </si>
  <si>
    <t>RIESGO INHERENTE</t>
  </si>
  <si>
    <t xml:space="preserve">
DISEÑO DEL CONTROL
</t>
  </si>
  <si>
    <t>VALORACIÓN DE CONTROLES</t>
  </si>
  <si>
    <t>PLAN DE TRATAMIENTO DE RIESGOS</t>
  </si>
  <si>
    <t xml:space="preserve">
ACCIONES ORIENTADAS A FORTALECER EL CONTROL</t>
  </si>
  <si>
    <t>RIESGO RESIDUAL</t>
  </si>
  <si>
    <t>Actas</t>
  </si>
  <si>
    <t>Informes</t>
  </si>
  <si>
    <t xml:space="preserve">Servdores </t>
  </si>
  <si>
    <t xml:space="preserve">Actos Administrativos </t>
  </si>
  <si>
    <t>Seguimiento, medición, Evaluación y Control</t>
  </si>
  <si>
    <t>Gestion de TI</t>
  </si>
  <si>
    <t>Comunicación Estratégica</t>
  </si>
  <si>
    <t xml:space="preserve">Articulación de servicios Ciudadanos Digitales </t>
  </si>
  <si>
    <t xml:space="preserve">Gestión de proyectos de Ciencia, Tecnología, e Innovación aplicada </t>
  </si>
  <si>
    <t>Gestión Contractual</t>
  </si>
  <si>
    <t>Gestión Documental</t>
  </si>
  <si>
    <t xml:space="preserve">Gestión de Grupos de Interes </t>
  </si>
  <si>
    <t>Gestión Administrativa</t>
  </si>
  <si>
    <t>Gestión de Talento Humano</t>
  </si>
  <si>
    <t>ANÁLISIS Y ASOCIACIÓN CON ACTIVOS DE INFORMACIÓN PARA RIESGOS DE SEGURIDAD DE LA INFORMACIÓN  E IDENTIFICACIÓN DE CAUSAS PARA RIESGOS DE GESTIÓN Y CORRUPCIÓN</t>
  </si>
  <si>
    <t>TIPOLOGÍA DEL RIESGO</t>
  </si>
  <si>
    <t>PROCESOS / PROYECTOS ASOCIADOS</t>
  </si>
  <si>
    <t xml:space="preserve">Si el riesgo de corrupción se materializa podría: </t>
  </si>
  <si>
    <t>AND</t>
  </si>
  <si>
    <t>ENTIDAD</t>
  </si>
  <si>
    <t xml:space="preserve">Prestación de Servicios Ciudadanos Digitales </t>
  </si>
  <si>
    <t>Seguridad y Privacidad de la Información.</t>
  </si>
  <si>
    <t xml:space="preserve">Diseño de controles </t>
  </si>
  <si>
    <t>Rangos y cuadrantes</t>
  </si>
  <si>
    <t>x</t>
  </si>
  <si>
    <t xml:space="preserve">Desplazamiento </t>
  </si>
  <si>
    <t>si</t>
  </si>
  <si>
    <t>MR</t>
  </si>
  <si>
    <t>Resultado de Impacto</t>
  </si>
  <si>
    <t xml:space="preserve">Formato para determinar el Impacto de Riesgos de Corrupción </t>
  </si>
  <si>
    <t>Afectación sobre la plataforma tecnológica en beneficio propio, de un tercero,  a  cambio de una retribución económica y/o beneficio particular.</t>
  </si>
  <si>
    <t xml:space="preserve">Rango de repuesta para calcular el Impacto según guía del DAFP </t>
  </si>
  <si>
    <t xml:space="preserve">Mapa de Riesgos </t>
  </si>
  <si>
    <t>Proceso: Seguimiento, medición, evaluación y control
Formato Mapa de Riesgos para Procesos
Versión: 1
SM.FT.05</t>
  </si>
  <si>
    <t>Ocultar o alterar información  relacionada con la formulación, ejecución, seguimiento y control al Plan Estratégico o de los planes de acción para beneficio propio o de un tercero.</t>
  </si>
  <si>
    <t>Acceso indebido, modificación, circulación, eliminación o pérdida de activos de información de la AND para beneficio particular o de un tercero.</t>
  </si>
  <si>
    <t>Manipulación de las condiciones establecidas en los lineamientos técnicos, para la estructuración de los Servicios Ciudadanos Digitales para beneficio propio o favoreciendo un tercero en particular.</t>
  </si>
  <si>
    <t>Favorecimiento en la adjudicación de bienes o servicios a un proponente en particular</t>
  </si>
  <si>
    <t>Acceso, sustracción, modificación o eliminación indebida de la información documentada para un beneficio particular o de un tercero</t>
  </si>
  <si>
    <t>Ocultar o alterar total o parcialmente la información  relacionada con la proyección presupuestal y contable de la AND.</t>
  </si>
  <si>
    <t>Pérdida o alteración de un proceso o concepto jurídico para beneficio propio o de un tercero.</t>
  </si>
  <si>
    <t>Orientar el proceso de faltas  y/o sanciones disciplinarias a favor del investigado o de un tercero.</t>
  </si>
  <si>
    <t>Vinculación de personal sin el cumplimiento de requisitos para el cargo para un favorecimiento particular.</t>
  </si>
  <si>
    <t>* Lesión a los intereses del Estado para la creación de un ecosistema de información pública. 
* Afectación directa a la misionalidad de la AND.</t>
  </si>
  <si>
    <t>* Pérdida, suplantación y/o adulteración de documentos  y expedientes.
* Pérdida de la información.</t>
  </si>
  <si>
    <t>* Inadecuada ejecución presupuestal.
* Afectación a los Estados Financieros de la AND
* Lesión a los intereses estratégicos de la AND.
* Toma de decisiones corporativas inadecuadas.</t>
  </si>
  <si>
    <t xml:space="preserve">* Incumplimiento de las disposiciones legales. 
* Conceptos, lineamientos o políticas jurídicas erradas en la AND.
* Detrimento para la Entidad </t>
  </si>
  <si>
    <t>* Inexistencia de alineación entre los Planes de Acción, el Plan Estratégico y  los lineamientos dados por la Junta y la Asamblea de Socios.
* Incumplimiento del Plan Estratégico.
* Inadecuada ejecución presupuestal.
* Toma de decisiones institucionales inadecuadas.</t>
  </si>
  <si>
    <t>* Afectación del funcionamiento misional de la AND.
* Incurrir en costos/gastos de funcionamiento innecesarios
* Incumplimiento del PAA de la Entidad</t>
  </si>
  <si>
    <t>no</t>
  </si>
  <si>
    <t>Establecimiento de una cadena de aprobación de procesos o conceptos entre el equipo Jurídico.</t>
  </si>
  <si>
    <t xml:space="preserve">Dirección - Profesional de planeación </t>
  </si>
  <si>
    <r>
      <rPr>
        <b/>
        <sz val="11"/>
        <rFont val="Calibri"/>
        <family val="2"/>
        <scheme val="minor"/>
      </rPr>
      <t>El Riesgo inherente de seguridad digital se asocia a:</t>
    </r>
    <r>
      <rPr>
        <b/>
        <sz val="11"/>
        <color theme="0"/>
        <rFont val="Calibri"/>
        <family val="2"/>
        <scheme val="minor"/>
      </rPr>
      <t xml:space="preserve">
</t>
    </r>
    <r>
      <rPr>
        <b/>
        <sz val="11"/>
        <color theme="1"/>
        <rFont val="Calibri"/>
        <family val="2"/>
        <scheme val="minor"/>
      </rPr>
      <t>(Confidencialidad, Integridad y Disponibilidad)</t>
    </r>
  </si>
  <si>
    <r>
      <rPr>
        <b/>
        <sz val="11"/>
        <rFont val="Calibri"/>
        <family val="2"/>
        <scheme val="minor"/>
      </rPr>
      <t>• Fuerte:</t>
    </r>
    <r>
      <rPr>
        <sz val="11"/>
        <rFont val="Calibri"/>
        <family val="2"/>
        <scheme val="minor"/>
      </rPr>
      <t xml:space="preserve"> El control se ejecuta de manera consistente por par
</t>
    </r>
    <r>
      <rPr>
        <b/>
        <sz val="11"/>
        <rFont val="Calibri"/>
        <family val="2"/>
        <scheme val="minor"/>
      </rPr>
      <t>• Moderado:</t>
    </r>
    <r>
      <rPr>
        <sz val="11"/>
        <rFont val="Calibri"/>
        <family val="2"/>
        <scheme val="minor"/>
      </rPr>
      <t xml:space="preserve"> El control se ejecuta algunas veces por parte del re
</t>
    </r>
    <r>
      <rPr>
        <b/>
        <sz val="11"/>
        <rFont val="Calibri"/>
        <family val="2"/>
        <scheme val="minor"/>
      </rPr>
      <t>• Débil:</t>
    </r>
    <r>
      <rPr>
        <sz val="11"/>
        <rFont val="Calibri"/>
        <family val="2"/>
        <scheme val="minor"/>
      </rPr>
      <t xml:space="preserve"> El control no se ejecuta por parte del responsable.</t>
    </r>
  </si>
  <si>
    <r>
      <t xml:space="preserve">• FUERTE: </t>
    </r>
    <r>
      <rPr>
        <sz val="11"/>
        <rFont val="Calibri"/>
        <family val="2"/>
        <scheme val="minor"/>
      </rPr>
      <t>El promedio de la solidez individual (3) de cada control al sumarlos y ponderarlos es igual a 100.</t>
    </r>
    <r>
      <rPr>
        <b/>
        <sz val="11"/>
        <rFont val="Calibri"/>
        <family val="2"/>
        <scheme val="minor"/>
      </rPr>
      <t xml:space="preserve">
• MODERADO: </t>
    </r>
    <r>
      <rPr>
        <sz val="11"/>
        <rFont val="Calibri"/>
        <family val="2"/>
        <scheme val="minor"/>
      </rPr>
      <t>El promedio de la solidez individual (3)  de cada control al sumarlos y ponderarlos está entre 50 y 99</t>
    </r>
    <r>
      <rPr>
        <b/>
        <sz val="11"/>
        <rFont val="Calibri"/>
        <family val="2"/>
        <scheme val="minor"/>
      </rPr>
      <t xml:space="preserve">
• DÉBIL: </t>
    </r>
    <r>
      <rPr>
        <sz val="11"/>
        <rFont val="Calibri"/>
        <family val="2"/>
        <scheme val="minor"/>
      </rPr>
      <t>El promedio de la solidez individual (3) de cada control al sumarlos y ponderarlos es  menor a 50.</t>
    </r>
  </si>
  <si>
    <t>Dirección - Profesional de seguridad de la información, profesional de protección de datos y profesional de gestión de TI</t>
  </si>
  <si>
    <t>Dirección - Profesional de Comunicaciones</t>
  </si>
  <si>
    <t>Subdirección de SCD - Subdirectora</t>
  </si>
  <si>
    <t>Subdirección de Desarrollo - Subdirector</t>
  </si>
  <si>
    <t>Subdirección Jurídica - Subdirectora</t>
  </si>
  <si>
    <t>Subdirección Administrativa y Financiera - Profesional de apoyo gestión documental</t>
  </si>
  <si>
    <t>Dirección
Subdirección Administrativa y Financiera - profesionales de apoyo administrativo y  financiero</t>
  </si>
  <si>
    <t>Subdirección Administrativa y Financiera - profesional de talento humano</t>
  </si>
  <si>
    <t>Trimestral</t>
  </si>
  <si>
    <t>Anual</t>
  </si>
  <si>
    <t>Mensual</t>
  </si>
  <si>
    <r>
      <t xml:space="preserve">Revisar el establecimiento de un procedimiento que identifique los elementos y piezas de investigación ante una falta disciplinaria, </t>
    </r>
    <r>
      <rPr>
        <sz val="11"/>
        <rFont val="Calibri"/>
        <family val="2"/>
      </rPr>
      <t>incluyendo puntos de control</t>
    </r>
  </si>
  <si>
    <t>Existencia de presiones indebidas durante el proceso de planeación y formulación del Plan Estratégico y sus planes de acción en la AND.</t>
  </si>
  <si>
    <t>Ocultar información estratégica para la toma de decisiones institucionales</t>
  </si>
  <si>
    <t>Manipulación de la prestación de Servicios Ciudadanos Digitales base para beneficio propio o favoreciendo un tercero en particular.</t>
  </si>
  <si>
    <t xml:space="preserve">Realizar parcial o totalmente  una inadecuada formulación, ejecución, seguimiento y control  del Plan  Estratégico de la AND y sus planes de acción para un beneficio particular. </t>
  </si>
  <si>
    <t>Establecer canales de divulgación y concertación tanto con el equipo directivo de la Entidad como con los grupos de valor e interés para la formulación del Plan de acción de la Entidad</t>
  </si>
  <si>
    <t>Verificar la articulación del Plan de acción con el Plan Estratégico de la Agencia estableciendo acciones de seguimiento para que con oportunidad y calidad se realice el control de la implementación del Plan de Acción Institucional.</t>
  </si>
  <si>
    <t>Validar el plan de acción formulado con el equipo directivo y los grupos de valor e interés</t>
  </si>
  <si>
    <t xml:space="preserve">Verificar la implementación del Plan de acción formulado y su asociación con el cumplimiento del plan Estratégico Institucional  </t>
  </si>
  <si>
    <t>* Revisión por parte del Comité de Gestión y Desempeño de la articulación del plan de acción con el Plan Estratégico de la AND.
* Realizar seguimiento y monitoreo a la implementación del plan de acción.</t>
  </si>
  <si>
    <t xml:space="preserve">* Aprobación del plan de acción por parte del Comité de Gestión y Desempeño
* Publicación del Plan de acción formulado en la página web de la Entidad </t>
  </si>
  <si>
    <t>Se deben llevar a cabo los ajustes requeridos hasta lograr la divulgación y validación del plan de acción por parte del equipo directivo</t>
  </si>
  <si>
    <t>Modificación, eliminación o pérdida de acceso a los diferentes sistemas de información de la AND para beneficio particular o de un tercero.</t>
  </si>
  <si>
    <t>Falta de lineamientos para la activación y/o inactivación de usuarios y claves en la AND</t>
  </si>
  <si>
    <t>* Pérdida del acceso a la información de la entidad
* Afectación al control y seguimiento  de los objetivos de la AND.</t>
  </si>
  <si>
    <t xml:space="preserve">Elaboración e implementación de herramientas de gestión que permitan hacer el control de accesos a los sistemas de información de la Agencia. </t>
  </si>
  <si>
    <t>Dirección - Profesional de Gestión de TI, profesional de seguridad de la información, profesional de protección de datos</t>
  </si>
  <si>
    <t xml:space="preserve">Verificar los pasos y responsables para la gestión de accesos a los sistemas de información de la Agencia </t>
  </si>
  <si>
    <t xml:space="preserve">Elaborar y aprobar los documentos que se conviertan en las herramientas de gestión para el control de accesos en la Agencia. </t>
  </si>
  <si>
    <t xml:space="preserve">Se cuenta con las siguientes herramientas de gestión elaboradas y aprobadas por la Dirección como líder de este proceso:
1. Procedimiento de gestión de accesos lógicos
2. Formato de control de accesos 
3. Política de Seguridad de la información  </t>
  </si>
  <si>
    <t>Falta de lineamientos para la comunicación en la AND</t>
  </si>
  <si>
    <t>* Afectación de la imagen institucional.
* Afectación a los procesos de participación ciudadana.</t>
  </si>
  <si>
    <t xml:space="preserve">Elaboración e implementación de herramientas de gestión que permitan hacer el control de la comunicación, indicando el manejo de información de la AND </t>
  </si>
  <si>
    <t xml:space="preserve">Verificar los pasos y responsables para la gestión de comunicaciones de la Agencia </t>
  </si>
  <si>
    <t>Elaborar y aprobar los documentos que se conviertan en las herramientas de gestión para el control de la comunicación institucional</t>
  </si>
  <si>
    <t>Ausencia de puntos de control en el establecimiento de los lineamientos técnicos para la estructuración de Servicios Ciudadanos Digitales</t>
  </si>
  <si>
    <t>Aprobación de los documentos asociados a la estructuración de los SCD por parte de la Subdirectora de SCD</t>
  </si>
  <si>
    <t xml:space="preserve">
Lineamientos asociados a la estructuración de los SCD aprobados por MinTIC.
</t>
  </si>
  <si>
    <t>Publicación de los documentos asociados a la estructuración de los Servicios Ciudadanos Digitales para conocimiento de los grupos interesados.</t>
  </si>
  <si>
    <t>Semestral</t>
  </si>
  <si>
    <t>Validar que la documentación asociada a la estructuración de SCD tenga el aval de la alta dirección como lo es la Subdirectora del área</t>
  </si>
  <si>
    <t>* Elaboración de los documentos asociados a la estructuración de los SCD por parte de profesionales del área.
* Revisión y aprobación de los documentos asociados a la estructuración del proceso de SCD por parte de la Subdirectora de SCD.</t>
  </si>
  <si>
    <t xml:space="preserve">Se cuenta con los documentos asociados a la implementación de servicios ciudadanos digitales aprobados por la Subdirectora del área: 
1. Cartas Descriptivas de los procesos de Gestión de Proyectos de CTI aplicada, Prestación de SCD y Articulación de SCD
2. Guías, Instructivos, Formatos, etc. elaborados por profesionales de la Subdirección y aprobados por la Subdirectora. </t>
  </si>
  <si>
    <t>Validar que los lineamientos asociados a la estructuración de SCD tenga el aval de MinTIC</t>
  </si>
  <si>
    <t xml:space="preserve">Revisión de los documentos generados como lineamientos asociados a la estructuración del proceso de SCD por parte de MinTIC. </t>
  </si>
  <si>
    <t>Se cuenta con los documentos generados como lineamientos para la estructuración e implementación de servicios ciudadanos digitales desde MinTIC: 
1. Decreto 620 de 2020 Por el cual se establecen los lineamientos generales en el uso y operación de los servicios ciudadanos digitales 
2. Resolución 002160 de 2020 para orientar a las entidades públicas en la implementación de los Servicios Ciudadanos Digitales.
3. Guía de lineamientos de los Servicios Ciudadanos Digitales 
4. Guía para vinculación y uso de los Servicios Ciudadanos Digitales.</t>
  </si>
  <si>
    <t>Revisión con MinTIC para llevar a cabo lo requerido para la elaboración y aprobación de lineamientos para los SCD</t>
  </si>
  <si>
    <t xml:space="preserve">Replicar la publicación de la información de lineamientos técnicos para la estructuración de los Servicios Ciudadanos Digitales que hace MinTIC. </t>
  </si>
  <si>
    <t>Publicaciones de los lineamientos:  https://www.mintic.gov.co/portal/inicio/Sala-de-Prensa/Noticias/152267:MinTIC-establece-lineamientos-para-que-las-entidades-publicas-mejoren-su-relacion-con-los-ciudadanos-mediante-el-uso-de-medios-digitales</t>
  </si>
  <si>
    <t xml:space="preserve">Falta de lineamientos para la ejecución de proyectos de CTI aplicada </t>
  </si>
  <si>
    <t>* Desvío al cumplimiento de la misionalidad de la AND
* Deterioro de la imagen institucional.
* Desconfianza por parte de grupos de valor</t>
  </si>
  <si>
    <t>Ejecución de proyectos de desarrollo de soluciones tecnológicas con intervención de colaboradores para obtener beneficio propio o de un particular.</t>
  </si>
  <si>
    <t xml:space="preserve">Elaboración e implementación de herramientas de gestión que permitan hacer el control de la ejecución del proyecto de desarrollo tal como se estipuló en el convenio o contrato realizado con las entidades públicas. </t>
  </si>
  <si>
    <t xml:space="preserve">Verificar la ejecución de los proyectos de desarrollo de soluciones de CTI aplicada conforme a los contratos y/o convenios firmados con las entidades públicas </t>
  </si>
  <si>
    <t>Validar que los grupos de valor e interés tengan acceso a las condiciones establecidas en los lineamientos técnicos, para la estructuración de los Servicios Ciudadanos Digitales</t>
  </si>
  <si>
    <t>Elaborar y aprobar los documentos que se conviertan en las herramientas de gestión para el control de la comunicación institucional, tales como:
1. Caracterización del proceso de Gestión de proyectos de CTI aplicada
2. Metodologías, manuales, formatos, etc para la gestión de proyectos de CTI aplicada aprobados por los líderes del proceso
3. Seguimiento a la ejecución de los proyectos</t>
  </si>
  <si>
    <t xml:space="preserve">Ausencia de un proceso de gestión contractual definido, identificando puntos de control para las etapas de la contratación. </t>
  </si>
  <si>
    <t xml:space="preserve">* Incumplimiento de los objetivos institucionales
* Adquisición de bienes y/o servicios que no atienden ninguna necesidad de la AND. </t>
  </si>
  <si>
    <t>Elaboración y aprobación del Proceso de Gestión Contractual identificando puntos de control durante las etapas de contratación.</t>
  </si>
  <si>
    <t xml:space="preserve">Verificar la existencia de puntos de control para la ejecución contractual </t>
  </si>
  <si>
    <t xml:space="preserve">Elaboración y aprobación de la Carta Descriptiva del Proceso Gestión Contractual con la identificación de los puntos de control por etapa. </t>
  </si>
  <si>
    <t>Se encuentra la Carta Descriptiva del Proceso elaborada y aprobada por la Subdirectora Jurídica con puntos de control identificados para las etapas de la gestión contractual</t>
  </si>
  <si>
    <t xml:space="preserve">Vulnerabilidad de los controles y de seguimiento en la gestión documental. </t>
  </si>
  <si>
    <t xml:space="preserve">Elaboración y aprobación de la documentación asociada al Proceso de Gestión Documental </t>
  </si>
  <si>
    <t>Verificar la existencia de puntos de control para la gestión documental</t>
  </si>
  <si>
    <t xml:space="preserve">Elaboración y aprobación de documentos asociados a la gestión documental identificando puntos de control </t>
  </si>
  <si>
    <t>Se encuentra la Carta Descriptiva del Proceso elaborada y aprobada por la Subdirección Administrativa y Financiera con puntos de control identificados, de igual manera se cuenta con procedimientos, guías, formatos, etc. para el control de la gestión documental</t>
  </si>
  <si>
    <t>Ausencia de control del Plan de adquisiciones</t>
  </si>
  <si>
    <t>Aprobación, seguimiento y control del Plan de Adquisiciones (PAA)</t>
  </si>
  <si>
    <t>Verificar que los bienes y servicios que se adquieran se encuentren asociados en el PAA</t>
  </si>
  <si>
    <t xml:space="preserve">Se presenta ante el Comité de Gestión y Desempeño el PAA para su revisión y aprobación. Una vez aprobado se hace el registro en la herramienta SECOP en la cual se aprueba cada uno de los ajustes que se hagan sobre el PAA. Esta labor se realiza por parte de todos los Subdirectores y la Dirección. </t>
  </si>
  <si>
    <t>Ausencia de procedimientos y herramientas que permitieran hacer control y seguimiento a la ejecución financiera de la Entidad</t>
  </si>
  <si>
    <r>
      <rPr>
        <sz val="11"/>
        <rFont val="Calibri"/>
        <family val="2"/>
        <scheme val="minor"/>
      </rPr>
      <t xml:space="preserve">Elaborar y aprobar herramientas de gestión que permitan establecer puntos de </t>
    </r>
    <r>
      <rPr>
        <sz val="11"/>
        <color theme="1"/>
        <rFont val="Calibri"/>
        <family val="2"/>
        <scheme val="minor"/>
      </rPr>
      <t>control en la cadena del proceso de Gestión Financiera</t>
    </r>
  </si>
  <si>
    <t>Verificar que se lleven a cabo los controles correspondientes en la ejecución financiera de la entidad</t>
  </si>
  <si>
    <t xml:space="preserve">Se elaboran y aprueban las herramientas de gestión correspondientes en las cuales se identifican los pasos a seguir y los puntos de control para la ejecución financiera en la Entidad. </t>
  </si>
  <si>
    <t>Se cuenta con las siguientes herramientas de gestión para el control y seguimiento del proceso de gestión financiera:
1. Carta Descriptiva del proceso en la que se identifican los puntos de control
2. Manual de presupuesto en el que se encuentran los aspectos a tener en cuenta así como los procedimientos para la ejecución presupuestal
3. Políticas Contables como lineamiento para su ejecución
4. Manual de Tesorería en el que se encuentran los componentes y procedimientos requeridos para esta labor
4. Formatos y demás documentos que quedan como soporte o registros de la ejecución financiera
5. Registros en SIIF Nación de la ejecución financiera de la Agencia</t>
  </si>
  <si>
    <t>Influencia externa o interna en la gestión jurídica.</t>
  </si>
  <si>
    <t>Identificar en el proceso de Gestión Jurídica asi como los procedimientos asociados a proceso judiciales, los puntos de control para la gestión jurídica de la AND</t>
  </si>
  <si>
    <t>Se cuenta con las siguientes herramientas de gestión para el control y seguimiento del proceso de gestión Jurídica:
1. Carta Descriptiva del proceso en la que se identifican los puntos de control
2. Procedimiento Prevención de daño antijurídico
3. Procedimiento Atención de Procesos Judiciales
4. Procedimiento Emisión de conceptos jurídicos
5. Formato control de solicitudes y asignación
En los procedimientos antes mencionados se establecen los puntos de control requeridos para la gestión jurídica de la Entidad</t>
  </si>
  <si>
    <t>Presión o influencia por parte del investigado o superior jerárquico al servidor que tiene a cargo el caso</t>
  </si>
  <si>
    <t>* Recurrencia de comportamientos que vulneran la marcha de la función propia de la AND.
* Afectación al clima organizacional.
*Manipulación de evidencias.</t>
  </si>
  <si>
    <r>
      <rPr>
        <sz val="11"/>
        <rFont val="Calibri"/>
        <family val="2"/>
        <scheme val="minor"/>
      </rPr>
      <t xml:space="preserve">Establecer el procedimiento con puntos de control para </t>
    </r>
    <r>
      <rPr>
        <sz val="11"/>
        <color theme="1"/>
        <rFont val="Calibri"/>
        <family val="2"/>
        <scheme val="minor"/>
      </rPr>
      <t>el trámite de faltas y/o sanciones disciplinarias que se identifiquen en la AND, incorporando varios actores para evitar concentración en una sola persona para la toma de decisiones.</t>
    </r>
  </si>
  <si>
    <t>Validar que el proceso de control disciplinario se haga conforme al procedimiento</t>
  </si>
  <si>
    <t>Se cuenta con el procedimiento de Control Interno Disciplinario en el cual intervienen varios actores y se identificaron puntos de control</t>
  </si>
  <si>
    <t>Presiones internas o externas para la vinculación de personal.</t>
  </si>
  <si>
    <t>* Afectación del desempeño laboral
* Incumplimiento del manual del funciones
* Incumplimiento de los objetivos institucionales</t>
  </si>
  <si>
    <t>Establecer una cadena de revisión del perfil, requisitos y documentos exigidos para la vinculación del personal en la AND.</t>
  </si>
  <si>
    <t>Verificar que se cumplan con los requisitos establecidos en la Entidad para la vinculación de personal</t>
  </si>
  <si>
    <t xml:space="preserve">Revisar que los candidatos a los cargos cumplan con los requisitos establecidos en el Manual de funciones de la Agencia, y llevar a cabo la selección y vinculación conforme a lo establecido en el procedimiento elaborado para el tema. </t>
  </si>
  <si>
    <t xml:space="preserve">Llevar a cabo la revisión del proceso de selección y vinculación y realzar las investigaciones correspondientes </t>
  </si>
  <si>
    <t>Se cuenta con el procedimiento selección, vinculación, gestión y desvinculación de personal en el marco del proceso de Gestión de Talento Humano y en el cual se establecen varios actores para la revisión de la selección del personal con base en el cumplimiento de requisitos de los perfiles. De igual manera se cuenta con el manual de funciones que establece los perfiles específicos para cada cargo de la Entidad</t>
  </si>
  <si>
    <t>Evitar la implementación de las acciones requeridas para dar cumplimiento a la política de tranparencia y acceso a la información para beneficio particular o de terceros</t>
  </si>
  <si>
    <t>Ausencia de lineamientos para la implementación de la política de transparencia y acceso a la información en la Entidad</t>
  </si>
  <si>
    <t>Afectación de los derechos de los grupos de valor e interés</t>
  </si>
  <si>
    <t xml:space="preserve">Identificar e implementar los lineamientos para el cumplimiento de la política de transparencia y acceso a la información </t>
  </si>
  <si>
    <t>Dirección  - Profesional de Comunicaciones 
Subdirección Jurídica - Profesionales abogados</t>
  </si>
  <si>
    <t xml:space="preserve">Verificar la implementación de la política de transparencia y acceso a la información   </t>
  </si>
  <si>
    <t xml:space="preserve">Se elaboran y aprueban los lineamientos para la implementación de la política de transparencia y acceso a la información en la entidad </t>
  </si>
  <si>
    <t>Se cuenta con las siguientes herramientas de gestión que permiten dar lineamientos frente a la política de transparencia y acceso a la información_
1. Política de Comunicación Estratégica
2. Plan Estratégico de comunicaciones
3. Plan de acción de comunicaciones
4. Plan Estratégico de Gestión de grupos de interés
5. Plan de acción para la política de transparencia y acceso a la información</t>
  </si>
  <si>
    <t>Ausencia de puntos de control para la prestación de Servicios Ciudadanos Digitales</t>
  </si>
  <si>
    <t>Elaboración de documentos que permitan conocer la gestión a realizar para la prestación de los Servicios Ciudadanos Digitales y los puntos de control que se llevan a cabo</t>
  </si>
  <si>
    <t>Validar que se tenga documentada la gestión a realizar para la prestación de los Servicios Ciudadanos Digitales permitiendo ejercer control sobre su implementación</t>
  </si>
  <si>
    <t>Elaborar y aprobar por la Subdirección de Servicios Ciudadanos Digitales los documentos que permitan conocer la gestión a realizar para la prestación de dichos servicios.</t>
  </si>
  <si>
    <t>Para evidenciar la gestión para la prestación de SCD, se cuenta con documentos como:
1. Carta Descriptiva del proceso de Prestación de SCD
2. Instructivo para la elaboración del diseño técnico interoperabilidad
3. Manual de Arquitectura de IO - Servidor de Seguridad
4. Formato Diseño Técnico Plantilla Interoperabilidad
5. Formato Protocolo Técnico de intercambio de información
6. Formato Acuerdo de Entendimiento suscrito entre la Agencia Nacional Digital y la Entidad para la vinculación a los Servicios Ciudadanos Digitales 
7. Carta Descriptiva del proceso de Gestión de Proyectos de CTI aplicada
8. Metodología para la integración de trámites
9. Instructivo para revisión y aprobación de fichas informativas
10. Formato Matriz de Evaluación y Revisión de fichas informativas
11. Instructivo para levantamiento de requerimientos de SCD
12. Instructivo para la ejecución de la etapa exploratoria
13. Formato Matriz de sistemas de información (AS, IS Y TO BE)</t>
  </si>
  <si>
    <t>Carencia de políticas de seguridad de la información</t>
  </si>
  <si>
    <t>* Pérdida de la información
* Uso indebido de la información.
* Perdida de imagen y confianza corporativa.</t>
  </si>
  <si>
    <t>Implementación de la Política de seguridad y privacidad de la información</t>
  </si>
  <si>
    <t>Validar la implementación de la Política de Seguridad y Privacidad de la información</t>
  </si>
  <si>
    <t>Elaborar plan de acción para la implementacion de la Política de Seguridad de la información en la AND.</t>
  </si>
  <si>
    <t xml:space="preserve">Revisar con la Dirección la necesidad de generar un plan para la implementación de la política de seguridad y privacidad de la información hasta lograr su adopción </t>
  </si>
  <si>
    <t>Se cuenta con la Política de Seguridad de la información actualizada y aprobada por el Comité de Gestión y Desempeño así como el Plan para la implementación del Sistema de gestión de seguridad de la información. Se encuentra publicado en el punto 6 de la sección de transparencia de la página web de la Agencia.</t>
  </si>
  <si>
    <t>Ocultar información estratégica para la toma de decisiones institucionales para beneficio propio o de un tercero</t>
  </si>
  <si>
    <t xml:space="preserve">Alterar el acceso a sistemas de información de la AND a cambio de un beneficio particular o de un tercero. </t>
  </si>
  <si>
    <t>Alterar información pública de la gestión insitucional para beneficiar intereses particulares</t>
  </si>
  <si>
    <t xml:space="preserve">Presentar u ocultar información pública para afectar la imagen institucional en  beneficio de intereses particulares. </t>
  </si>
  <si>
    <t>Manipular los lineamientos técnicos asociados al Modelo de Servicios Ciudadanos Digitales por un beneficio particular</t>
  </si>
  <si>
    <t>Alterar las etapas de la ejecución de proyectos de soluciones tecnológicas  para obtener beneficio propio o de un particular</t>
  </si>
  <si>
    <t xml:space="preserve">Recibir o solicitar una retribución a cambio de favorecer a terceros en la adjudicación de procesos contractuales </t>
  </si>
  <si>
    <t>Alterar o sustraer la documentación de la gestión insitucional para un beneficio particular o de un tercero</t>
  </si>
  <si>
    <t>Adquisición de bienes y/o servicios no requeridos para beneficio particular o de un tercero</t>
  </si>
  <si>
    <t>Alterar información presupuestal o contable en beneficio particular o de un tercero</t>
  </si>
  <si>
    <t>Manipular procesos o actuaciones jurídicas para beneficio propio o de un tercero</t>
  </si>
  <si>
    <t>Orientar el proceso de faltas  y/o sanciones disciplinarias a favor del investigado o de un tercero generando inclumplimiento al debido proceso</t>
  </si>
  <si>
    <t>Alterar el proceso de vinculación de personal para un favorecimiento personal o de un tercero</t>
  </si>
  <si>
    <t>No implementar las acciones de tranparencia y acceso a la información para favorecer a terceros</t>
  </si>
  <si>
    <t>Manipular las condiciones para la prestación de los Servicios Ciudadanos Digitales base para beneficio propio o de terceros</t>
  </si>
  <si>
    <t>Cada vez que se adelantan ejercicios de evaluación y seguimiento</t>
  </si>
  <si>
    <t>Realizar los ajustes y correcciones al plan de auditoría de modo que se cumpla con los requisitos establecidos para su validación.</t>
  </si>
  <si>
    <r>
      <t>Se cuenta con la caracterización del proceso aprobada por los líderes del proceso, así mismo se encuentran documentos asociados a la ejecución de los proyectos (manuales, metodologías, guías, formatos, etc.) aprobados por los líderes del proceso</t>
    </r>
    <r>
      <rPr>
        <sz val="11"/>
        <color rgb="FFFF0000"/>
        <rFont val="Calibri"/>
        <family val="2"/>
        <scheme val="minor"/>
      </rPr>
      <t xml:space="preserve"> </t>
    </r>
    <r>
      <rPr>
        <sz val="11"/>
        <rFont val="Calibri"/>
        <family val="2"/>
        <scheme val="minor"/>
      </rPr>
      <t>(continuar con el levantamiento).</t>
    </r>
    <r>
      <rPr>
        <sz val="11"/>
        <color rgb="FFFF0000"/>
        <rFont val="Calibri"/>
        <family val="2"/>
        <scheme val="minor"/>
      </rPr>
      <t xml:space="preserve">
</t>
    </r>
    <r>
      <rPr>
        <sz val="11"/>
        <rFont val="Calibri"/>
        <family val="2"/>
        <scheme val="minor"/>
      </rPr>
      <t>Por otra parte se hace seguimiento semanal a la ejecución de los proyectos por parte del Subdirector de Desarrollo y los gerentes de los proyectos para controlar su cumplimiento</t>
    </r>
  </si>
  <si>
    <t>Revisar con el líder del proceso las acciones de mejora para que se de el seguimiento y verificación de la articulación requerida entre los planes</t>
  </si>
  <si>
    <t>Revisar con el líder del proceso las acciones de mejora para que se de la elaboración e implementación de las herramientas de gestión requeridas</t>
  </si>
  <si>
    <t>Revisar con el líder del proceso las acciones de mejora para que se publique lo correspondiente</t>
  </si>
  <si>
    <t xml:space="preserve">Revisar con el líder del proceso el cumplimiento de los puntos de control del proceso </t>
  </si>
  <si>
    <t>Revisar con el líder del proceso el cumplimiento de los puntos de control de la adquisición de bienes y servicios</t>
  </si>
  <si>
    <t>Revisar con el líder del proceso el cumplimiento de los puntos de control de la gestión financiera de la entidad</t>
  </si>
  <si>
    <t>Revisar con el líder del proceso el cumplimiento de los puntos de control de la gestión jurídica de la entidad</t>
  </si>
  <si>
    <t>Revisar con el líder del proceso el cumplimiento del procedimiento de control disciplinario</t>
  </si>
  <si>
    <t>Revisar el líder del proceso el cumplimiento de la política</t>
  </si>
  <si>
    <t>Revisar con el líder del proceso la implementación de la gestión para la prestación de SCD de acuerdo con lo documentado</t>
  </si>
  <si>
    <t>Omitir la declaración del conflicto de interes por un favorecimiento personal o de un tercero</t>
  </si>
  <si>
    <t>Falta de controles sobre la gestión de conflictos de interes</t>
  </si>
  <si>
    <t>No manifestar el conflicto de interés en tanto involucre un interés particular, directo o conocimiento previo</t>
  </si>
  <si>
    <t>Falta de socialización del procedimiento y los canales para manifestar los casos de conflictos de interes</t>
  </si>
  <si>
    <t>Desvío o inclumplimiento de la misión institucional</t>
  </si>
  <si>
    <t xml:space="preserve">Omisión de la manifesetación del conflictos de interés </t>
  </si>
  <si>
    <t>Incluir en el Plan Institucional de Capacitación de la Agencia temas asociados a la gestión de conflictos de interés</t>
  </si>
  <si>
    <t>Profesional de Talento Humano/Profesional asignado de Subdirección Jurídica</t>
  </si>
  <si>
    <t xml:space="preserve">Profesional de Talento Humano </t>
  </si>
  <si>
    <t xml:space="preserve">Implementar el plan de acción que permita orientar y controlar la gestión de conflictos de interés en la Agencia de acuerdo con el ciclo PHVA </t>
  </si>
  <si>
    <t xml:space="preserve">Mensual </t>
  </si>
  <si>
    <t>Verificar la implementación de acciones de prevención frente a la gestión de conflictos de interés</t>
  </si>
  <si>
    <t>Se elaboró el plan de acción al cual se le hará seguimiento mensual para su implementación</t>
  </si>
  <si>
    <t>Se incluyó las capacitaciones asociadas a la gestión de conflictos de interés en el PIC</t>
  </si>
  <si>
    <t>Elaborar un plan de mejoramiento que permita evaluar los resultados obtenidos y proponer las acciones que promuevan el cumplimiento del plan</t>
  </si>
  <si>
    <t>Plan de acción para la gestión de conflictos de interes
Documentos aprobados de gestión de conflictos de interés (guía, formatos, etc)
Informe de seguimiento de implementación del plan de acción</t>
  </si>
  <si>
    <t>Registros de asistencia a las capacitaciones en teams
Presentación de la capacitación
Seguimiento de ejecución de capacitaciones y cobertura</t>
  </si>
  <si>
    <r>
      <t>Se cuenta con las siguientes herramientas de gestión elaboradas y aprobadas por la Dirección como líder de este proceso:
1. Plan Estratégico de comunicaciones
2. Política de Comunicación Estratégica
3. Plan Estratégico de Grupos de interés
4. Esquema de publicación de información</t>
    </r>
    <r>
      <rPr>
        <sz val="11"/>
        <rFont val="Calibri"/>
        <family val="2"/>
        <scheme val="minor"/>
      </rPr>
      <t xml:space="preserve"> </t>
    </r>
  </si>
  <si>
    <t>1. Elaboración y aprobación del plan de acción de comunicaciones 2021 que permita hacer operativos los lineamientos estratégicos
2. Actualización y aprobacióin de los lineamientos estratégicos de comunicaciones
3. Divulgación de los lineamientos estratégicos de comunicaciones (Política de Comunicaciones, Plan Estratégico de Comunicaciones) a grupos de valor e interes internos y externos</t>
  </si>
  <si>
    <t>1. Plan de acción 2021 aprobado por el comité de gestión y desempeño
2. Lineamientos estratégicos aprobados
3. Lineamientos divultados interna y externamente</t>
  </si>
  <si>
    <t>Angela Riveros 
Cesar Ballesteros</t>
  </si>
  <si>
    <t>1. 30-03-2021
2. 1-04-2021
3. 16-06-2021</t>
  </si>
  <si>
    <t>1. 15-04-2021
2. 15-06-2021
3. 15-12-2021</t>
  </si>
  <si>
    <t>Plan aprobado
Lineamientos actualizados
Divulgación de lineamientos</t>
  </si>
  <si>
    <t>1. Revisión de la necesdidad de actualización del Plan Estratégico de Gestión de Grupos de interés y sus planes acción
2. Seguimiento a la implementación de los planes de acción asociados al Plan Estratégico de Gestión de Grupos de interés</t>
  </si>
  <si>
    <t>1. Resultado de la revisión 
2. Seguimiento realizado</t>
  </si>
  <si>
    <t>1. 05-04-2021
2. 15-04-2021</t>
  </si>
  <si>
    <t>1. 09-04-2021
2. 15-12-2021</t>
  </si>
  <si>
    <t>Planes de Grupos de interés implementados</t>
  </si>
  <si>
    <t>1. Evaluar la implementación de mecanismos tecnológicos que permitan auditar o tener trazabilidad de las acciones que realizan los usuarios privilegiados en los sitemas de información, así como implementar controles para prevención de fuga o pérdida de información</t>
  </si>
  <si>
    <t>1. Resultados de la evaluación de los mecanismos tecnológicos que permitan auditar y/o implementar controles de prevención de fuga o pérdida de la información</t>
  </si>
  <si>
    <t>Julian Cuintaco</t>
  </si>
  <si>
    <t>Resultados de la evaluación</t>
  </si>
  <si>
    <t>Uso indebido de los activos de información de la AND para beneficio particular</t>
  </si>
  <si>
    <t>1. Llevar a cabo capacitación y sensibilización sobre la Política y el Sistema de Seguridad de la Información
2. Actualización de las políticas de Seguridad y Privacidad de la Información
3. Implementación de las políticas o controles de seguridad de la información</t>
  </si>
  <si>
    <t>1. Asistencia y piezas gráficas de capacitaciones y sensibilizaciones
2. Políticas actualizadas
3. Políticas o controles implementados</t>
  </si>
  <si>
    <t xml:space="preserve">1 y 2 Andrea Parra
Jorge Camargo
3. Líderes de procesos apoyados con el equipo de seguridad y privacidad de la información </t>
  </si>
  <si>
    <t>Capacitaciones y sensibilizaciones realizadas
Políticas actualizadas e implementadas</t>
  </si>
  <si>
    <t>1. 01-04-2021
2. 01-04-2021
3. 01-04-2021</t>
  </si>
  <si>
    <t>1. 15-12-2021
2. 15-05-2021
3. 15-12-2021</t>
  </si>
  <si>
    <t xml:space="preserve">* Acta de Comité de Gestión y desempeño en la que se revisó y aprobó el plan de acción para el 2021. 
*Publicación de los planes estratégico y de acción institucional en la sección de transparencia de la página web (punto 6 del menú de la sección) </t>
  </si>
  <si>
    <t>* Acta de Comité de Gestión y desempeño en la que se revisó la alineación del Plan Estratégico Insitucional con el plan de acción de la Agencia.
* Actas de Comité de Gestión y desempeño de la vigencia 2021 en las que se hace seguimiento al plan de acción institucional en el marco del plan estratégico de la Entidad</t>
  </si>
  <si>
    <t>1. Llevar a cabo la convocatoria de revisión del Plan anual de acción institucional a través de los diferentes canales de comunicación de la entidad</t>
  </si>
  <si>
    <t>1. Publicación de la convocatoria de revisión del Plan Anual de acción institucional en los canales de comunicación</t>
  </si>
  <si>
    <t>1. 18/01/2021</t>
  </si>
  <si>
    <t>1. 29/01/2021</t>
  </si>
  <si>
    <t>1. Convocatoria publicada para revisión del Plan anual de acción</t>
  </si>
  <si>
    <t>1.  Hacer seguimiento de la ejecución del plan de acción institucional  como método de control desde el Comité de Gestión y Desempeño
2. Hacer seguimiento operativo a la ejecución del plan de acción con los líderes de procesos</t>
  </si>
  <si>
    <t>1. Actas de Comité de Gestión y Desemepño en las que se controle el cumplimiento del Plan de acción institucional
2. Archivos de seguimiento operativo al avance del Plan de acción</t>
  </si>
  <si>
    <t>1. Profesional de planeación (Johanna Laverde)
Comité de Gestión y Desempeño
2. Profesional de planeación (Felipe Restrepo)</t>
  </si>
  <si>
    <t>1. Profesional de planeación (Johanna Laverde)
Profesional de comunicaciones (Angela Riveros)</t>
  </si>
  <si>
    <t>1. 15/01/2021
2. 15/01/2021</t>
  </si>
  <si>
    <t>1. 15/12/2021
2. 15/12/2021</t>
  </si>
  <si>
    <t>1. Actas de Comité
2. Resultados del seguimiento operativo - avance del plan de acción</t>
  </si>
  <si>
    <t>1. Capacitación/sensibilización/socialización sobre el Comité de cambios en la ejecución de proyectos.
2. Implementar el Comité de cambios en cada proyecto: análisis de complejidad de cambios y cual es su impacto en las tres lineas base (1. Alcance; 2. Costo; y 3. Tiempo) generando los registros de la toma de decisiones del Comité</t>
  </si>
  <si>
    <t>1. Capacitaciones realizadas
2. Registros de la toma de decisiones en el Comité de cambios</t>
  </si>
  <si>
    <t>1. Jose Eber Bonilla, Eliana Trujillo
2. Gerentes de proyecto</t>
  </si>
  <si>
    <t>1. 15-07-2021
2. 15-08-2021</t>
  </si>
  <si>
    <t>1. 30-07-2021
2. 15-12-2021</t>
  </si>
  <si>
    <t>Capacitaciones y sensibilizaciones realizadas
Registros del comité</t>
  </si>
  <si>
    <t>1. Verificar que las herramientas de gestión establecidas se estén ejecutando o implementando tal cual como están aprobadas</t>
  </si>
  <si>
    <t xml:space="preserve">1.1. Registros de implementación de los procedimientos integrados en el Manual de Presuesto
1.2. Registros de implementacón de los procedimiento integrados en el Manual de Tesorería
1.3. Informes de la Revisoría Fiscal frente a la implementación de políticas contables (incluyendo planes de mejoramiento relacionados)
</t>
  </si>
  <si>
    <t>1. 17-05-2021
2. 12-05-2021
3. 17-05-2021</t>
  </si>
  <si>
    <t>1. 31-05-2021
2. 31-05-2021
3. 21-05-2021</t>
  </si>
  <si>
    <t>1. Registros de implementación del manual de presupuesto
2. Registros de implementación del manual de tesorería
3. Registros de la ejecución de los planes de mejoramiento asociados a gestión financiera generados de la revisoría fiscal</t>
  </si>
  <si>
    <t>1. Socializar o realizar transferencia de conocimiento de la estrategia de gestión de conflictos a todos los colaboradores de la AND
2. Realizar el seguimiento al cumplimiento de la ejecución del plan de gestión de conflictos de interés</t>
  </si>
  <si>
    <t>1. Registros de asistencia, presentación y cronograma de seguimiento y cobertura a la sensiblización o transferencia de conocimiento
2. Informe de cumplimiento de la ejecución del plan de gestión de conflictos de interés</t>
  </si>
  <si>
    <t>1. Eliana Trujillo
2. Eliana Trujillo, Alejandra Espinosa y Anyela Mendez</t>
  </si>
  <si>
    <t>1. 1/04/2021
2. 01-05-2021</t>
  </si>
  <si>
    <t>1. 15/12/2021
2. 15-12-2021</t>
  </si>
  <si>
    <t>1. Registros de sensibilización o transferencia de conocimiento de acuerdo con el plan de capacitación de la Agencia
2. Informe de seguimiento mensual sobre la ejecución del plan de gestión de conflictos de interés</t>
  </si>
  <si>
    <t>1. Seguimiento al cumplimiento del plan de capacitación en lo relacionado con gestión de conflicto de interes</t>
  </si>
  <si>
    <t>1. Registros del seguimiento al cumplimiento del plan de capacitación</t>
  </si>
  <si>
    <t>1. Eliana Trujillo</t>
  </si>
  <si>
    <t>1. 01-05-2021</t>
  </si>
  <si>
    <t>1. 15-05-2021</t>
  </si>
  <si>
    <t xml:space="preserve">Informe mensual de seguimiento al cumplimiento del plan de capacitación </t>
  </si>
  <si>
    <t>1. Socializar el procedimiento de Control Interno Disciplinario al personal de planta de la Agencia 
2. Evaluar la transferencia de conocimiento sobre el control interno disciplinario en el personal de planta</t>
  </si>
  <si>
    <t>1. Registros de asistencia, presentación y cronograma de seguimiento y cobertura a la socialización
2. Formato de Evaluación de capacitación relacionado con el Control Interno Disciplinario</t>
  </si>
  <si>
    <t xml:space="preserve"> Eliana Trujillo</t>
  </si>
  <si>
    <t>1. 15-06-2021
2. 15-06-2021</t>
  </si>
  <si>
    <t>1. 30-06-2021
2. 30-06-2021</t>
  </si>
  <si>
    <t>Registros de asistencia 
Formato de evaluación diligenciado</t>
  </si>
  <si>
    <t>1. Registros de la evaluación de competencias de los candidatos a ocupar cargos de planta de la vigencia 2021
2. Formato formalizado en el marco del SIGAND</t>
  </si>
  <si>
    <t>Eliana Trujillo</t>
  </si>
  <si>
    <t>1. 12-05-2021
2. 12-05-2021</t>
  </si>
  <si>
    <t>1. 15-12-2021
2. 30-05-2021</t>
  </si>
  <si>
    <t>1. Registros de la evaluación de competencias para vinculación de cargos de planta
2. Formato formalizado en SIGAND</t>
  </si>
  <si>
    <t>1. Verificar la entrada de los bienes a adquirir planeados en el PAA
2. Verificar las contrataciones de servicios planeadas en el PAA a través de SECOP</t>
  </si>
  <si>
    <t>1. Registros de entrada a almacen y/o acta de entrega del bien al colaborador
2. Registros de la ejecución de los contratos en SECOP, correo con el visto bueno de la verificación realizada en SECOP para pagos</t>
  </si>
  <si>
    <t>1. 13-05-2021
2. 13-05-2021</t>
  </si>
  <si>
    <t>1. 15-12-2021
2. 15-12-2021</t>
  </si>
  <si>
    <t xml:space="preserve">Recibir o solicitar retribución a cambio de manipular los resultados de los ejercicios de evaluación y seguimiento para favorecer a un tercero </t>
  </si>
  <si>
    <t>Recibir o solicitar retribución por alterar u ocultar información relacionada con los resultados de los procesos, planes institucionales y/o informes de gestión, favoreciendo a terceros</t>
  </si>
  <si>
    <t>* Información errada para la toma de decisiones
* Pérdida de confiabilidad en el ejercicio de seguimiento y control.
* Baja credibilidad de la gestión institucional
* Desconocimiento de resultados  o presentación de información falsa
* Desviación de recursos
* Generación de conflicto de intereses</t>
  </si>
  <si>
    <t>Aprobación de un programa de auditoría público, procedimientos y los planes de auditoría  conforme al programa y los requisitos legales vigentes, de facil acceso interno y externo</t>
  </si>
  <si>
    <t>Dirección - Profesional de control interno</t>
  </si>
  <si>
    <t>Verificar que exista planeación y lienamientos para llevar a cabo el seguimiento y control de los procesos de la entidad</t>
  </si>
  <si>
    <r>
      <t xml:space="preserve">Se establece un Programa anual de auditorías </t>
    </r>
    <r>
      <rPr>
        <sz val="11"/>
        <rFont val="Calibri"/>
        <family val="2"/>
      </rPr>
      <t>internas por parte de control interno el cual es aprobado por el Comité Institucional de Gestión y Desempeño. Así mismo se v</t>
    </r>
    <r>
      <rPr>
        <sz val="11"/>
        <color theme="1"/>
        <rFont val="Calibri"/>
        <family val="2"/>
      </rPr>
      <t>erifica que los planes de auditoría definan los aspectos relevantes para el ejercicio de auditoría (objetivos, alcance, metodología, etc).</t>
    </r>
  </si>
  <si>
    <t>1. Programa Anual de Auditoría publicado/Informes de auditorías internas publicados
2. Resolución de creación del Comité Institucional de Coordinación de Control Interno/Instalación del Comité
3. Informes con los resultados de las auditorías/Actas de Comité
4. Plan de mejora (si aplica)</t>
  </si>
  <si>
    <t>1. Profesional de Control Interno y Profesional de Comunicaciones
2, 3 y 4. Profesional de Control Interno
3 y 4. Comité Institucional de Coordinación de Control Interno</t>
  </si>
  <si>
    <t>1. 19/052021
2. 19/05/2021 
3. De acuerdo con la programación de las reuniones del Comité
4. De acuerdo con las observaciones del Comité</t>
  </si>
  <si>
    <t>1. 30/05/2021
2. 15/062021
3. De acuerdo con la programación de las reuniones del Comité
4. De acuerdo con las observaciones del Comité</t>
  </si>
  <si>
    <t>1. Programa e informes publicados
2. Resolución firmada/Acta de instalación del Comité
3. Informes de auditoría interna
4. Plane de mejora (si aplica)</t>
  </si>
  <si>
    <t>Verificar que se implementen los puntos de control establecidos para los procesos o conceptos jurídcos</t>
  </si>
  <si>
    <t xml:space="preserve">1. Implementar un control entre superiores o pares para los procesos o conceptos jurídicos que se emitan
2. Verificar la implementación de los puntos de control identificados en los procedimientos de gestión jurídica </t>
  </si>
  <si>
    <t>1. 31/05/2021
2. 15/06/2021</t>
  </si>
  <si>
    <t>1. 20/05/2021
2 20/05/2021</t>
  </si>
  <si>
    <t>1. Vistos buenos que correspondan
2. Registro de la verificación</t>
  </si>
  <si>
    <t xml:space="preserve">1. Verificar la existencia de inventarios en los archivos de gestión de las áreas de la Agencia
2. Elaborar las tablas de control de acceso de las series y subseries documentales
3. Revisar el control de préstamos de documentos en la AND
</t>
  </si>
  <si>
    <t xml:space="preserve">1. Inventarios de archivos de gestión diligenciados
2. Tablas de control de accesos de series y subseries documentales elaboradas
3. Registros de control de préstamos de documentos </t>
  </si>
  <si>
    <t>1. Profesional de Gestión Documental - Líderes de proceso</t>
  </si>
  <si>
    <t>1. 31-05-2021
2. 20-07-2021
3. 31-05-2021</t>
  </si>
  <si>
    <t>1. 31-08-2021
2. 30-09-2021
3. 31-'8-2021</t>
  </si>
  <si>
    <t>1. Inventarios diligenciados
2. Tablas de control de accesos elaboradas
3. Registros de control de préstamos</t>
  </si>
  <si>
    <t>Angela Riveros 
Daniel Higuera</t>
  </si>
  <si>
    <t>1. Carta Descriptiva del proceso, procedimientos, guías, manuales, etc que identifiquen puntos de control para las diferentes etapas de la gestión contractual
2. Registros de la herramienta de seguimiento a contratos con entidades públicas y contratistas</t>
  </si>
  <si>
    <t>1. Alejandra Espinosa
2. Anyela Mendez</t>
  </si>
  <si>
    <t>1. 27-05-2021
2. 27-05-2021</t>
  </si>
  <si>
    <t>1. 30-07-2021
2. 31-12-2021</t>
  </si>
  <si>
    <t>1. Documentos del proceso de gestión contractual elaborados y aprobados
2. Registros del seguimiento semanal</t>
  </si>
  <si>
    <t>Validar los registros que evidencien la implementación de controles establecidos en la implementación de lineamientos técnicos para la estructuración de Servicios Ciudadanos Digitales.</t>
  </si>
  <si>
    <t xml:space="preserve">Registros de controles implementados.
</t>
  </si>
  <si>
    <t>Subdirección de SCD - Subdirector</t>
  </si>
  <si>
    <t>Controles realizados/Controles  programados</t>
  </si>
  <si>
    <t>Divulgación a los equipos de trabajo sobre los lineamientos vigentes establecidos para los servicios ciudadanos digitales.
Divulgación a los equipos de trabajo sobre lineamientos sancionatorios en el código disciplinario relacionados con el riesgo mencionado.</t>
  </si>
  <si>
    <t xml:space="preserve">Evidencias de divulgación a colaboradores sobre lineamientos vigentes y sancionatorios sobre los SCD.
</t>
  </si>
  <si>
    <t>Actividades de divulgación realizadas/actividades divulgación planeadas</t>
  </si>
  <si>
    <t>1. Evaluar competencias comportamentales y competencias estandar para el servidor público, complementando el cumplimiento de requisitos de formación y experiencia
2. Formalizar el formato de evaluación de competencias para la vinculación del personal de planta</t>
  </si>
  <si>
    <t xml:space="preserve"> Se cuenta con el Acta del Comité de Gestión y Desempeño en el marco del cual la Dirección aprobó el PAA 2021. De igual manera se hace actualización y seguimiento al PAA a través de SECOP II</t>
  </si>
  <si>
    <t>Adquisición de bienes y servicios no incluidos en el Plan de Adquisiciones Anual (PAA) de la Entidad para beneficio particular o de terceros.</t>
  </si>
  <si>
    <t>1. Roberto Gutierrez
2.Nelson Chala</t>
  </si>
  <si>
    <r>
      <t xml:space="preserve">1. Registros de entrada al almacen y/o actas de entrega a colaboradores
</t>
    </r>
    <r>
      <rPr>
        <sz val="11"/>
        <rFont val="Calibri"/>
        <family val="2"/>
        <scheme val="minor"/>
      </rPr>
      <t>2. Correos de visto bueno de verificación</t>
    </r>
  </si>
  <si>
    <t>Se llevó a cabo la convocatoria pública para la revisión por parte de los grupos de valor y de los colaboradores de la entidad de los planes institucionales. Esto se hizo a través de redes sociales, página web y correo electrónico en el mes de enero de 2021</t>
  </si>
  <si>
    <t>Se están evaluando los mecanísmos que permitan implementar controles</t>
  </si>
  <si>
    <t>Se elaboró el plan de acción 2021 el cual debe ser revsiado con el Director, de igual manera se  actualizó la política de comunicación estratégica quedando en versión 2 y en la cual se encuentran los lineamientos para el tema. Esta fue aprobada por el Comité de Gestión y Desempeño en el mes de abril. 
Por otra parte, se publicó esta información en la intranet de la Agencia, sin embargo está pendiente llevar a cabo actividades que permitan fortalecer la divulgación interna y externamente de estos lineamientos</t>
  </si>
  <si>
    <t>Actividad programada para el mes de diciembre</t>
  </si>
  <si>
    <t>Actividad programada para iniciar en el mes de julio</t>
  </si>
  <si>
    <t>Está en proceso de elaboración y /o actualización de los documentos asociados a gestión contractual dentro de la Sudirección Jurídica.
Se hace el seguimiento a la ejecución de contratos a través de los registros en SECOP</t>
  </si>
  <si>
    <t xml:space="preserve">Se inició con la revisión de todo el proceso de gestión documental a partir de la contratación de la profesional que liderará el proceso. Está en etapa de diagnótico en general </t>
  </si>
  <si>
    <t>Actividad pendiente</t>
  </si>
  <si>
    <t>La Subdirección Administrativa y Financiera cuenta con Drive en el cual quedan los registros de la ejecución del proceso de Gestión Financiera.
Hay que hacer el seguimiento de la implmenetación de los planes de mejoramiento generados por la revisoría fiscal - Revisar con Control Interno</t>
  </si>
  <si>
    <t>Se están ejecutando las capacitaciones y sensibilizaciones de seguridad de la información dirigidas a los colaboradores de la entidad.
Las políticas se están actualizando, actualmente siguen vigentes las aprobadas durante la vigencia 2020</t>
  </si>
  <si>
    <t>Se ha llevado a cabo sesiones de capacitación asociadas a la estrategia de gestión de conflictos de interés, de igual manera se ha trabajado desde el Comité de Gesitón y Desempeño y desde Talento Humano en la Subdirección Administrativa y Financiera se hace el seguimiento a la ejecución de dicha estrategia</t>
  </si>
  <si>
    <t>La Subdirección Administrativa y Financiera desde Talento Humano hace el seguimiento a todo el plan de capacitación de la Entidad, en el cual se encuentra el tema asociado a la gestión de conflictos de interés</t>
  </si>
  <si>
    <t>Monitoreo Planeación 31/08/2021</t>
  </si>
  <si>
    <r>
      <rPr>
        <u/>
        <sz val="11"/>
        <color theme="1"/>
        <rFont val="Calibri"/>
        <family val="2"/>
        <scheme val="minor"/>
      </rPr>
      <t xml:space="preserve">24 Septiembre: </t>
    </r>
    <r>
      <rPr>
        <sz val="11"/>
        <color theme="1"/>
        <rFont val="Calibri"/>
        <family val="2"/>
        <scheme val="minor"/>
      </rPr>
      <t>1. Se hará la socialización y seguimiento del plan de acción de comunicaciones frente al director
2. Se hizo la actualización de la política de comunición estratégica versión 2 y 3 durante la presente vigencia complementandola con temas de seguridad de la informaicón, protección de datos personales y participación en eventos por parte del personal de la AND.
3. Se publicó en la intranet la actualizaicón de la política. Se elaborarán piezas de comunicación de la información actualizada en la intranet y se publicarn en redes sociales para su divultación.</t>
    </r>
  </si>
  <si>
    <r>
      <rPr>
        <u/>
        <sz val="11"/>
        <color theme="1"/>
        <rFont val="Calibri"/>
        <family val="2"/>
        <scheme val="minor"/>
      </rPr>
      <t>10 de Noviembre 2021:</t>
    </r>
    <r>
      <rPr>
        <sz val="11"/>
        <color theme="1"/>
        <rFont val="Calibri"/>
        <family val="2"/>
        <scheme val="minor"/>
      </rPr>
      <t xml:space="preserve"> 1. El profesional de apoyo de TI de la Subdirección Adminsitrativa lleva a cabo la entrada de los bienes adquiridos al almacen de lo cual queda registro en SINFA, la herramienta en la que se manejan los inventaios de la Agencia. De igual manera cuando entrega el bien a un colaborador se hace la firma del acta, las cuales son custodiadas por el profesional de apoyo a TI. 
2. El profesional de apoyo financiero hace la verificación de las contrataciones de servicios que se encuentran en el PAA a través de SECOP, validando los soportes de la ejecución del contrato para que continue el trámite correspondiente a través de un correo al contador de la entidad.</t>
    </r>
  </si>
  <si>
    <r>
      <rPr>
        <u/>
        <sz val="11"/>
        <color theme="1"/>
        <rFont val="Calibri"/>
        <family val="2"/>
        <scheme val="minor"/>
      </rPr>
      <t>18/11/2021:</t>
    </r>
    <r>
      <rPr>
        <sz val="11"/>
        <color theme="1"/>
        <rFont val="Calibri"/>
        <family val="2"/>
        <scheme val="minor"/>
      </rPr>
      <t xml:space="preserve"> 1, Se cuenta con unos inventarios preliminares de la documentación física los cuales se están complementando por las áreas y se cuenta con un plan de trabajo para el inventario de la documentación electrónica con tres subdirecciones.
2. Se está en proceso de elaboración de las TRD que definen las series y subseries, partiendo de esta definició se establecerán las tablas de control de acceso según la ley
3. De acuerdo con el diagnóstico realizado, en la presente vigencia no se ha llevado el préstamo de documentación, todo se revisa electrónicamente</t>
    </r>
  </si>
  <si>
    <t>Se hace el seguimiento a la ejecución del plan de acción desde los líderes de los proceso a través del profesional de apoyo a planeación de manera mensual. De igula manera se presenta ante el Comité de Gestión y Desempeño el avance de dicha ejecución como parte de las acciones de control al cumplimiento de este. Las actas del comite se encuentran publicadas en la intranet de la entidad, en el proceso de Direccionamiento Estratégico</t>
  </si>
  <si>
    <t>Monitoreo Planeación Sep - Nov 2021</t>
  </si>
  <si>
    <r>
      <rPr>
        <u/>
        <sz val="11"/>
        <color theme="1"/>
        <rFont val="Calibri"/>
        <family val="2"/>
        <scheme val="minor"/>
      </rPr>
      <t xml:space="preserve">18/11/2021: </t>
    </r>
    <r>
      <rPr>
        <sz val="11"/>
        <color theme="1"/>
        <rFont val="Calibri"/>
        <family val="2"/>
        <scheme val="minor"/>
      </rPr>
      <t>Se continúa llevando a cabo la presentación del avance del plan de acción en el Comité de Gestión y Desempeño Institucional como control a su cumplimiento y de igual manera el profesional de apoyo a planeación realiza el seguimiento de este con los responsables de las acciones, teniendo en cuenta la periodiciad de medición de estas</t>
    </r>
  </si>
  <si>
    <t>1.1.  Genderson García
1.2. Diana Moya
1.3. Jorge Aldana</t>
  </si>
  <si>
    <r>
      <t xml:space="preserve">10/11/2021: </t>
    </r>
    <r>
      <rPr>
        <sz val="11"/>
        <color theme="1"/>
        <rFont val="Calibri"/>
        <family val="2"/>
        <scheme val="minor"/>
      </rPr>
      <t>Se cuenta con el procedimiento de control intenro disciplinario, se programará próximamente la socialización con el personal de planta así como la evaluación de la transferencia de conocimiento de este</t>
    </r>
  </si>
  <si>
    <r>
      <t xml:space="preserve">10/11/2021: </t>
    </r>
    <r>
      <rPr>
        <sz val="11"/>
        <color theme="1"/>
        <rFont val="Calibri"/>
        <family val="2"/>
        <scheme val="minor"/>
      </rPr>
      <t>1, Desde la creación de esta actividad (mes de mayo) se ha hecho la evaluación de completencias para la vinculación de los cargos de planta, llevando a cabo la evaluación de hojas de vida, seguido de la elección de una terna y a partir de esta la evaluación de las competencias para hacer la selección del candidato que cumpla con todos los requisitos.
2, El formato utilizado para hacer la evaluación de las competencias será formalizado en el SIGAND próximamente</t>
    </r>
  </si>
  <si>
    <r>
      <rPr>
        <u/>
        <sz val="11"/>
        <color theme="1"/>
        <rFont val="Calibri"/>
        <family val="2"/>
        <scheme val="minor"/>
      </rPr>
      <t>10/11/2021:</t>
    </r>
    <r>
      <rPr>
        <sz val="11"/>
        <color theme="1"/>
        <rFont val="Calibri"/>
        <family val="2"/>
        <scheme val="minor"/>
      </rPr>
      <t xml:space="preserve"> Se cuenta con el seguimiento realizado al plan de trabajo para la implementación de la estrategia de gestión de conflicto de interés el cual está publicado en la página web de la entidad, en el menú participa</t>
    </r>
  </si>
  <si>
    <t>Actividad cerrada en enero 2021</t>
  </si>
  <si>
    <t>1. Revisión del proceso de gestión contractual y las herramientas que contiene con la identificación de puntos de control 
2. Seguimiento conjunto con la Subdirección Adminsitrativa y Financiera de las diferentes etapas de ejecución de los contratos/convenio con entidades públicas y contratistas</t>
  </si>
  <si>
    <t>1. Visto bueno del superior o par correspondiente de acuerdo con el proceso o concepto jurídico
2. Registro de la verificación de la implementación de los puntos de control de procedimientos de gestión jurídica</t>
  </si>
  <si>
    <t>1. Subdirectora Jurídica
2. Alejandra Espinosa, profesional jurídica</t>
  </si>
  <si>
    <r>
      <rPr>
        <u/>
        <sz val="11"/>
        <color theme="1"/>
        <rFont val="Calibri"/>
        <family val="2"/>
        <scheme val="minor"/>
      </rPr>
      <t>22/11/2021:</t>
    </r>
    <r>
      <rPr>
        <sz val="11"/>
        <color theme="1"/>
        <rFont val="Calibri"/>
        <family val="2"/>
        <scheme val="minor"/>
      </rPr>
      <t xml:space="preserve"> 1. Se actualizaron los documentos del proceso de gestión contractual, tales como el manual de contratación, procedimientos y formatos, etc. Actualmente están en procesos de revisíon y firma.
2. Se hace el seguimiento a la ejecución de contratos y/o convenios con entidades y ops en SECOP</t>
    </r>
  </si>
  <si>
    <r>
      <rPr>
        <u/>
        <sz val="11"/>
        <color theme="1"/>
        <rFont val="Calibri"/>
        <family val="2"/>
        <scheme val="minor"/>
      </rPr>
      <t>22/11/2021:</t>
    </r>
    <r>
      <rPr>
        <sz val="11"/>
        <color theme="1"/>
        <rFont val="Calibri"/>
        <family val="2"/>
        <scheme val="minor"/>
      </rPr>
      <t xml:space="preserve"> 1. Hasta el momento no se han tenido procesos jurídico o conceptos generados desde la Subidrección. Los conceptos emitidos se hacen en el marco del acompañamento a la gestión diaria de las subdirecciones. No se han solicitado conceptos jurídicos intena ni externamente.
2.  Están en revisión los procedimientos y la identificación de puntos de control</t>
    </r>
  </si>
  <si>
    <t xml:space="preserve">Falta de controles a las actividades que realiza el profesional de control interno, facilitando la modificación de resultados de los ejercicios de evaluación y seguimiento. </t>
  </si>
  <si>
    <t>Se cuenta con el Programa de auditoría para el 2021 elaborado y aprobado por la Dirección a través del Comité de Gestión y Desempeño Institucional y los planes de auditoría se elaborarán de acuerdo con el cronograma y se publicarán de acuerdo con la programación.</t>
  </si>
  <si>
    <t>1. Publicación del Programa Anual de Auditoría y de los Informes de Resultados de auditoría en la sección de transparencia de la página web de la entidad
2. Crear el Comité Institucional de Coordinación de Control Interno como órgano de asesoría y decisión en los asuntos de control interno de la AND
3. Presentar ante el Comité de Control Interno, en las  reuniones ordinarias reglamentadas, los informes con los resultados detallados de las auditorías realizadas  para su verificación
4. Generar el plan de mejora (si aplica) a partir de las recomendaciones u observaciones de las auditorías</t>
  </si>
  <si>
    <t>Se elaboró el programa anual de auditoría el cual fue aprobado en el Comité de Gestión y Desempeño Insitucional, el cual fue publicado tanto en la página web como la intranet de la entidad. Las auditorías internas se encuentran en ejecución. 
En cuanto al Comité Institucional de Coordinación de Control Interno se firmó la resolución para su creación en el mes de agosto y se instaló en el mismo mes
Los planes de mejora se generarán y consolidarán en la medida en que se vayan terminanco las auditroías</t>
  </si>
  <si>
    <r>
      <rPr>
        <u/>
        <sz val="11"/>
        <rFont val="Calibri"/>
        <family val="2"/>
        <scheme val="minor"/>
      </rPr>
      <t>24 de septiembre 2021:</t>
    </r>
    <r>
      <rPr>
        <sz val="11"/>
        <rFont val="Calibri"/>
        <family val="2"/>
        <scheme val="minor"/>
      </rPr>
      <t>1. Se realizaron 2 campañas internas de sensibilización, 1 curso de seguridad de la información, 2 talleres de seguridad para personal focalizado, envío de múltiples piezas con tips de seguridad de la información, y 4 pruebas de ingeniera social.</t>
    </r>
    <r>
      <rPr>
        <sz val="11"/>
        <color rgb="FFFF0000"/>
        <rFont val="Calibri"/>
        <family val="2"/>
        <scheme val="minor"/>
      </rPr>
      <t xml:space="preserve">
</t>
    </r>
    <r>
      <rPr>
        <sz val="11"/>
        <rFont val="Calibri"/>
        <family val="2"/>
        <scheme val="minor"/>
      </rPr>
      <t>2. El documento de políticas ya se elaboró, está pendiente su revisión y aprobación en Comité de Gestión y Desempeño</t>
    </r>
    <r>
      <rPr>
        <sz val="11"/>
        <color rgb="FFFF0000"/>
        <rFont val="Calibri"/>
        <family val="2"/>
        <scheme val="minor"/>
      </rPr>
      <t xml:space="preserve">
</t>
    </r>
    <r>
      <rPr>
        <sz val="11"/>
        <rFont val="Calibri"/>
        <family val="2"/>
        <scheme val="minor"/>
      </rPr>
      <t>3. Desde el equipo de seguridad de la información se ha realizado el acompañamiento a los diferentes líderes de proceso para la implementación de los controles y lineamientos de seguridad de la información, por ejemplo: control de accesos, incidentes de seguridad, copias de respaldo, seguridad y talento huymano, riesgos, activos, etc.enmarcados en la implementación del SGSI</t>
    </r>
  </si>
  <si>
    <r>
      <rPr>
        <u/>
        <sz val="11"/>
        <rFont val="Calibri"/>
        <family val="2"/>
        <scheme val="minor"/>
      </rPr>
      <t>24 Septtiembre 2021:</t>
    </r>
    <r>
      <rPr>
        <sz val="11"/>
        <rFont val="Calibri"/>
        <family val="2"/>
        <scheme val="minor"/>
      </rPr>
      <t xml:space="preserve"> Se realizó el análisis de herramientas para gestión de identidades de usuarios privilegiados,  lo cual se encuentra en la ficha técnica en el marco de estudios previos para adquirir dicha herramienta . Mientras se define la adquisición de  esta, se cuenta con el  levantamiento de listas de controles de acceso y matriz de roles y responsabilidades como mecanismos de control</t>
    </r>
  </si>
  <si>
    <t>Se revisó el Plan Estratégico de Gestión de Grupos de interés y se definió que no era necesario actualizarlo, así mismo se está en la ejecución de los planes de acción asociados a este. De igual manera se está trabajando con una funcionaria del DAFP fortaleciendo la política de participación ciudadana a través de la elaboración de la estrategia de participación en la cual se contempla también el tema de rendición de cuentas</t>
  </si>
  <si>
    <r>
      <rPr>
        <u/>
        <sz val="11"/>
        <color theme="1"/>
        <rFont val="Calibri"/>
        <family val="2"/>
        <scheme val="minor"/>
      </rPr>
      <t>26/11/2021:</t>
    </r>
    <r>
      <rPr>
        <sz val="11"/>
        <color theme="1"/>
        <rFont val="Calibri"/>
        <family val="2"/>
        <scheme val="minor"/>
      </rPr>
      <t xml:space="preserve"> 1. Actividad finalizada
2. El plan de acción de gestión de grupos de interés el cual contempla acciones para participación ciudadana, rendición de cuentas, servicio al ciudadano y transparencia vienen siendo implementados por parte de los profesionales de comunicaciones, talento humano, planeación y con el aporte de los diferentes equipos de trabajo de las subidrecciones como el equipo de uso y apropiación de SCD. Así mismo se hizo reunión de seguimiento con el DAFP quien verificó el avance de los planes de gestión de confictos de interés, participación ciudadana, rendición de cuentas y plan anticorrupción y atención al ciudadano, enmarcados en el Plan Etratégico de Gestión de Grupos de interés. El avance de estos planes se encuentra publicado en el  menu participa de la página web de la Agencia</t>
    </r>
  </si>
  <si>
    <r>
      <rPr>
        <u/>
        <sz val="11"/>
        <color theme="1"/>
        <rFont val="Calibri"/>
        <family val="2"/>
        <scheme val="minor"/>
      </rPr>
      <t>26/11/2021:</t>
    </r>
    <r>
      <rPr>
        <sz val="11"/>
        <color theme="1"/>
        <rFont val="Calibri"/>
        <family val="2"/>
        <scheme val="minor"/>
      </rPr>
      <t xml:space="preserve"> 1. El profesional de apoyo financiero de la Subdirección de Desarrollo gestionará la capacitación con talento humano para los gerentes de los proyectos antes que se cierre la vigencia.
2. Teniendo en cuenta que los proyectos manejan metodologías ágiles en su mayoría, no se lleva a cabo comités de cambio ya que este tipo de comités no aplica para todos. Este tipo de comités aplican solamente cuando hay cambios de lineas base (decisiones de prorrogas), sin embargo, si se controlan estos a traves de los daily, en el marco del seguimiento de la ejecución del proyecto por parte de los gerentes.</t>
    </r>
  </si>
  <si>
    <r>
      <rPr>
        <u/>
        <sz val="11"/>
        <color theme="1"/>
        <rFont val="Calibri"/>
        <family val="2"/>
        <scheme val="minor"/>
      </rPr>
      <t>26/11/2021:</t>
    </r>
    <r>
      <rPr>
        <sz val="11"/>
        <color theme="1"/>
        <rFont val="Calibri"/>
        <family val="2"/>
        <scheme val="minor"/>
      </rPr>
      <t xml:space="preserve"> 1. El profesional de presupuesto ha identificado los registros de los procedimientos asociados al manual de presupuesto, verificando que se encuentran en la carpeta consolidada del Drive de la Subdirección Administrativa y Financiera.
2. La profesional de tesorería ha identificado los registros de los procedimientos asociados al manual de presupuesto, verificando que se encuentran en la carpeta consolidada del Drive de la Subdirección Administrativa y Financiera.
3. Se elaboraron los planes de mejoramiento resultados de las auditorias de revisoria fiscal, llevando a cabo la ejecución de las actividades propuestas, los registros de dicha ejecución hacen parte del proceso contable y son custodiados por el contador.</t>
    </r>
  </si>
  <si>
    <r>
      <rPr>
        <u/>
        <sz val="11"/>
        <color theme="1"/>
        <rFont val="Calibri"/>
        <family val="2"/>
        <scheme val="minor"/>
      </rPr>
      <t>22/11/2021:</t>
    </r>
    <r>
      <rPr>
        <sz val="11"/>
        <color theme="1"/>
        <rFont val="Calibri"/>
        <family val="2"/>
        <scheme val="minor"/>
      </rPr>
      <t xml:space="preserve"> 1. El Programa Anual de auditorías sigue en ejecución y se publicaron los resultados de las auditorías de Gestión de Proyectos de CTI aplicada y Comunicación Estratégica en la intranet, el proceso de Seguimiento, medición, evaluación y control. El resto de informes de resultados se publicarán al finalizar las auditorías.
2. Actividad cerrada en el mes de agosto.
3. Se programará Comité de Control Interno para el mes de diciembre
4. Se han documentado los planes de mejora resultados de las auditorías y se encuentran publicados en el archivo Plan de Mejora AND 2021 consolidado.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</si>
</sst>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55" x14ac:knownFonts="1">
    <font>
      <sz val="11"/>
      <color theme="1"/>
      <name val="Calibri"/>
      <family val="2"/>
      <scheme val="minor"/>
    </font>
    <font>
      <sz val="11"/>
      <color indexed="8"/>
      <name val="Calibri"/>
      <family val="2"/>
    </font>
    <font>
      <b/>
      <sz val="11"/>
      <color indexed="8"/>
      <name val="Calibri"/>
      <family val="2"/>
    </font>
    <font>
      <b/>
      <sz val="11"/>
      <color indexed="63"/>
      <name val="Calibri"/>
      <family val="2"/>
    </font>
    <font>
      <sz val="11"/>
      <name val="Calibri"/>
      <family val="2"/>
    </font>
    <font>
      <sz val="8"/>
      <color indexed="8"/>
      <name val="Calibri"/>
      <family val="2"/>
    </font>
    <font>
      <sz val="11"/>
      <color indexed="8"/>
      <name val="Calibri"/>
      <family val="2"/>
    </font>
    <font>
      <b/>
      <sz val="11"/>
      <color indexed="8"/>
      <name val="Calibri"/>
      <family val="2"/>
    </font>
    <font>
      <sz val="11"/>
      <color indexed="9"/>
      <name val="Calibri"/>
      <family val="2"/>
    </font>
    <font>
      <sz val="10"/>
      <name val="Arial"/>
      <family val="2"/>
    </font>
    <font>
      <b/>
      <sz val="12"/>
      <color indexed="8"/>
      <name val="Calibri"/>
      <family val="2"/>
    </font>
    <font>
      <b/>
      <sz val="14"/>
      <color indexed="8"/>
      <name val="Calibri"/>
      <family val="2"/>
    </font>
    <font>
      <b/>
      <sz val="11"/>
      <color theme="1"/>
      <name val="Calibri"/>
      <family val="2"/>
      <scheme val="minor"/>
    </font>
    <font>
      <sz val="11"/>
      <name val="Calibri"/>
      <family val="2"/>
      <scheme val="minor"/>
    </font>
    <font>
      <b/>
      <sz val="11"/>
      <name val="Calibri"/>
      <family val="2"/>
      <scheme val="minor"/>
    </font>
    <font>
      <b/>
      <sz val="10"/>
      <color theme="1"/>
      <name val="Calibri"/>
      <family val="2"/>
      <scheme val="minor"/>
    </font>
    <font>
      <b/>
      <sz val="10"/>
      <color indexed="8"/>
      <name val="Calibri"/>
      <family val="2"/>
      <scheme val="minor"/>
    </font>
    <font>
      <b/>
      <sz val="10"/>
      <name val="Calibri"/>
      <family val="2"/>
      <scheme val="minor"/>
    </font>
    <font>
      <b/>
      <sz val="12"/>
      <color theme="0"/>
      <name val="Calibri"/>
      <family val="2"/>
    </font>
    <font>
      <b/>
      <sz val="14"/>
      <color theme="0"/>
      <name val="Calibri"/>
      <family val="2"/>
    </font>
    <font>
      <sz val="9"/>
      <color theme="1"/>
      <name val="Calibri"/>
      <family val="2"/>
      <scheme val="minor"/>
    </font>
    <font>
      <sz val="11"/>
      <color theme="1"/>
      <name val="Calibri"/>
      <family val="2"/>
      <scheme val="minor"/>
    </font>
    <font>
      <sz val="11"/>
      <color theme="0"/>
      <name val="Calibri"/>
      <family val="2"/>
      <scheme val="minor"/>
    </font>
    <font>
      <sz val="10"/>
      <color theme="1"/>
      <name val="Calibri"/>
      <family val="2"/>
      <scheme val="minor"/>
    </font>
    <font>
      <sz val="9"/>
      <color theme="0"/>
      <name val="Calibri"/>
      <family val="2"/>
      <scheme val="minor"/>
    </font>
    <font>
      <b/>
      <sz val="11"/>
      <color theme="0"/>
      <name val="Calibri"/>
      <family val="2"/>
      <scheme val="minor"/>
    </font>
    <font>
      <b/>
      <sz val="10"/>
      <color theme="0"/>
      <name val="Calibri"/>
      <family val="2"/>
      <scheme val="minor"/>
    </font>
    <font>
      <sz val="8"/>
      <color theme="0"/>
      <name val="Calibri"/>
      <family val="2"/>
      <scheme val="minor"/>
    </font>
    <font>
      <sz val="10"/>
      <color theme="1"/>
      <name val="Arial"/>
      <family val="2"/>
    </font>
    <font>
      <sz val="9"/>
      <color rgb="FF000000"/>
      <name val="Tahoma"/>
      <family val="2"/>
    </font>
    <font>
      <sz val="10"/>
      <color rgb="FF000000"/>
      <name val="Tahoma"/>
      <family val="2"/>
    </font>
    <font>
      <b/>
      <sz val="9"/>
      <color rgb="FF000000"/>
      <name val="Tahoma"/>
      <family val="2"/>
    </font>
    <font>
      <b/>
      <sz val="10"/>
      <color rgb="FF000000"/>
      <name val="Tahoma"/>
      <family val="2"/>
    </font>
    <font>
      <b/>
      <sz val="10"/>
      <color rgb="FF000000"/>
      <name val="Calibri"/>
      <family val="2"/>
    </font>
    <font>
      <b/>
      <sz val="11"/>
      <color rgb="FF000000"/>
      <name val="Calibri"/>
      <family val="2"/>
    </font>
    <font>
      <sz val="11"/>
      <color rgb="FF000000"/>
      <name val="Calibri"/>
      <family val="2"/>
    </font>
    <font>
      <b/>
      <sz val="20"/>
      <color theme="0"/>
      <name val="Calibri"/>
      <family val="2"/>
    </font>
    <font>
      <sz val="12"/>
      <color rgb="FF000000"/>
      <name val="Calibri"/>
      <family val="2"/>
      <scheme val="minor"/>
    </font>
    <font>
      <sz val="8"/>
      <name val="Arial"/>
      <family val="2"/>
    </font>
    <font>
      <b/>
      <sz val="6"/>
      <name val="Arial"/>
      <family val="2"/>
    </font>
    <font>
      <sz val="6"/>
      <name val="Arial"/>
      <family val="2"/>
    </font>
    <font>
      <sz val="6"/>
      <color theme="1"/>
      <name val="Arial"/>
      <family val="2"/>
    </font>
    <font>
      <b/>
      <sz val="11"/>
      <color theme="0" tint="-4.9989318521683403E-2"/>
      <name val="Calibri"/>
      <family val="2"/>
      <scheme val="minor"/>
    </font>
    <font>
      <sz val="9"/>
      <name val="Arial"/>
      <family val="2"/>
    </font>
    <font>
      <sz val="8"/>
      <color theme="0"/>
      <name val="Arial"/>
      <family val="2"/>
    </font>
    <font>
      <sz val="11"/>
      <color theme="1"/>
      <name val="Calibri"/>
      <family val="2"/>
    </font>
    <font>
      <b/>
      <sz val="12"/>
      <color theme="1"/>
      <name val="Calibri"/>
      <family val="2"/>
      <scheme val="minor"/>
    </font>
    <font>
      <sz val="16"/>
      <color theme="0" tint="-0.499984740745262"/>
      <name val="Calibri"/>
      <family val="2"/>
      <scheme val="minor"/>
    </font>
    <font>
      <b/>
      <sz val="16"/>
      <color theme="1" tint="0.499984740745262"/>
      <name val="Calibri"/>
      <family val="2"/>
      <scheme val="minor"/>
    </font>
    <font>
      <b/>
      <sz val="20"/>
      <color theme="1" tint="0.499984740745262"/>
      <name val="Calibri"/>
      <family val="2"/>
      <scheme val="minor"/>
    </font>
    <font>
      <b/>
      <sz val="12"/>
      <color theme="0"/>
      <name val="Calibri"/>
      <family val="2"/>
      <scheme val="minor"/>
    </font>
    <font>
      <sz val="8"/>
      <name val="Calibri"/>
      <family val="2"/>
      <scheme val="minor"/>
    </font>
    <font>
      <sz val="11"/>
      <color rgb="FFFF0000"/>
      <name val="Calibri"/>
      <family val="2"/>
      <scheme val="minor"/>
    </font>
    <font>
      <u/>
      <sz val="11"/>
      <color theme="1"/>
      <name val="Calibri"/>
      <family val="2"/>
      <scheme val="minor"/>
    </font>
    <font>
      <u/>
      <sz val="11"/>
      <name val="Calibri"/>
      <family val="2"/>
      <scheme val="minor"/>
    </font>
  </fonts>
  <fills count="31">
    <fill>
      <patternFill patternType="none"/>
    </fill>
    <fill>
      <patternFill patternType="gray125"/>
    </fill>
    <fill>
      <patternFill patternType="solid">
        <fgColor indexed="22"/>
        <bgColor indexed="31"/>
      </patternFill>
    </fill>
    <fill>
      <patternFill patternType="solid">
        <fgColor indexed="13"/>
        <bgColor indexed="34"/>
      </patternFill>
    </fill>
    <fill>
      <patternFill patternType="solid">
        <fgColor indexed="52"/>
        <bgColor indexed="64"/>
      </patternFill>
    </fill>
    <fill>
      <patternFill patternType="solid">
        <fgColor indexed="10"/>
        <bgColor indexed="64"/>
      </patternFill>
    </fill>
    <fill>
      <patternFill patternType="solid">
        <fgColor theme="0" tint="-4.9989318521683403E-2"/>
        <bgColor indexed="64"/>
      </patternFill>
    </fill>
    <fill>
      <patternFill patternType="solid">
        <fgColor theme="0"/>
        <bgColor indexed="64"/>
      </patternFill>
    </fill>
    <fill>
      <patternFill patternType="solid">
        <fgColor rgb="FF00B0F0"/>
        <bgColor indexed="64"/>
      </patternFill>
    </fill>
    <fill>
      <patternFill patternType="solid">
        <fgColor theme="9" tint="-0.249977111117893"/>
        <bgColor indexed="64"/>
      </patternFill>
    </fill>
    <fill>
      <patternFill patternType="solid">
        <fgColor theme="0"/>
        <bgColor indexed="31"/>
      </patternFill>
    </fill>
    <fill>
      <patternFill patternType="solid">
        <fgColor theme="0" tint="-0.14999847407452621"/>
        <bgColor indexed="64"/>
      </patternFill>
    </fill>
    <fill>
      <patternFill patternType="solid">
        <fgColor rgb="FF00CC00"/>
        <bgColor indexed="31"/>
      </patternFill>
    </fill>
    <fill>
      <patternFill patternType="solid">
        <fgColor theme="5" tint="-0.249977111117893"/>
        <bgColor indexed="64"/>
      </patternFill>
    </fill>
    <fill>
      <patternFill patternType="solid">
        <fgColor theme="1" tint="0.499984740745262"/>
        <bgColor indexed="64"/>
      </patternFill>
    </fill>
    <fill>
      <patternFill patternType="solid">
        <fgColor theme="2"/>
        <bgColor indexed="64"/>
      </patternFill>
    </fill>
    <fill>
      <patternFill patternType="solid">
        <fgColor rgb="FF92D050"/>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rgb="FF7030A0"/>
        <bgColor indexed="64"/>
      </patternFill>
    </fill>
    <fill>
      <patternFill patternType="solid">
        <fgColor theme="0" tint="-0.499984740745262"/>
        <bgColor indexed="64"/>
      </patternFill>
    </fill>
    <fill>
      <patternFill patternType="lightUp">
        <bgColor theme="0" tint="-0.499984740745262"/>
      </patternFill>
    </fill>
    <fill>
      <patternFill patternType="solid">
        <fgColor theme="2" tint="-9.9978637043366805E-2"/>
        <bgColor indexed="64"/>
      </patternFill>
    </fill>
    <fill>
      <patternFill patternType="solid">
        <fgColor rgb="FF7BEFC3"/>
        <bgColor indexed="64"/>
      </patternFill>
    </fill>
    <fill>
      <patternFill patternType="solid">
        <fgColor rgb="FF632990"/>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rgb="FFFFFF00"/>
        <bgColor indexed="64"/>
      </patternFill>
    </fill>
  </fills>
  <borders count="77">
    <border>
      <left/>
      <right/>
      <top/>
      <bottom/>
      <diagonal/>
    </border>
    <border>
      <left style="thin">
        <color indexed="63"/>
      </left>
      <right style="thin">
        <color indexed="63"/>
      </right>
      <top style="thin">
        <color indexed="63"/>
      </top>
      <bottom style="thin">
        <color indexed="63"/>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thin">
        <color indexed="8"/>
      </right>
      <top/>
      <bottom/>
      <diagonal/>
    </border>
    <border>
      <left/>
      <right style="thin">
        <color indexed="8"/>
      </right>
      <top/>
      <bottom style="thin">
        <color indexed="8"/>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hair">
        <color rgb="FFFF0000"/>
      </left>
      <right/>
      <top/>
      <bottom/>
      <diagonal/>
    </border>
    <border>
      <left style="thin">
        <color indexed="64"/>
      </left>
      <right style="hair">
        <color rgb="FFFF0000"/>
      </right>
      <top/>
      <bottom style="hair">
        <color rgb="FFFF0000"/>
      </bottom>
      <diagonal/>
    </border>
    <border>
      <left style="hair">
        <color rgb="FFFF0000"/>
      </left>
      <right style="thin">
        <color indexed="64"/>
      </right>
      <top/>
      <bottom style="hair">
        <color rgb="FFFF0000"/>
      </bottom>
      <diagonal/>
    </border>
    <border>
      <left/>
      <right style="thin">
        <color indexed="64"/>
      </right>
      <top style="thin">
        <color indexed="64"/>
      </top>
      <bottom style="hair">
        <color rgb="FFFF0000"/>
      </bottom>
      <diagonal/>
    </border>
    <border>
      <left/>
      <right style="thin">
        <color indexed="64"/>
      </right>
      <top/>
      <bottom style="hair">
        <color rgb="FFFF0000"/>
      </bottom>
      <diagonal/>
    </border>
    <border>
      <left/>
      <right/>
      <top style="thin">
        <color auto="1"/>
      </top>
      <bottom style="thin">
        <color auto="1"/>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auto="1"/>
      </top>
      <bottom style="thin">
        <color auto="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rgb="FFFF0000"/>
      </right>
      <top/>
      <bottom/>
      <diagonal/>
    </border>
    <border>
      <left style="medium">
        <color indexed="64"/>
      </left>
      <right style="thin">
        <color indexed="64"/>
      </right>
      <top/>
      <bottom/>
      <diagonal/>
    </border>
    <border>
      <left style="medium">
        <color indexed="64"/>
      </left>
      <right style="thin">
        <color indexed="64"/>
      </right>
      <top/>
      <bottom style="hair">
        <color rgb="FFFF0000"/>
      </bottom>
      <diagonal/>
    </border>
    <border>
      <left style="medium">
        <color indexed="64"/>
      </left>
      <right style="thin">
        <color indexed="64"/>
      </right>
      <top style="hair">
        <color rgb="FFFF0000"/>
      </top>
      <bottom/>
      <diagonal/>
    </border>
    <border>
      <left style="thin">
        <color indexed="64"/>
      </left>
      <right style="hair">
        <color rgb="FFFF0000"/>
      </right>
      <top/>
      <bottom style="thin">
        <color indexed="64"/>
      </bottom>
      <diagonal/>
    </border>
    <border>
      <left style="hair">
        <color rgb="FFFF0000"/>
      </left>
      <right style="thin">
        <color indexed="64"/>
      </right>
      <top/>
      <bottom style="thin">
        <color indexed="64"/>
      </bottom>
      <diagonal/>
    </border>
    <border>
      <left/>
      <right style="hair">
        <color rgb="FFFF0000"/>
      </right>
      <top/>
      <bottom style="thin">
        <color indexed="64"/>
      </bottom>
      <diagonal/>
    </border>
    <border>
      <left style="thin">
        <color indexed="64"/>
      </left>
      <right/>
      <top/>
      <bottom style="hair">
        <color rgb="FFFF0000"/>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8">
    <xf numFmtId="0" fontId="0" fillId="0" borderId="0"/>
    <xf numFmtId="0" fontId="6" fillId="0" borderId="0"/>
    <xf numFmtId="0" fontId="6" fillId="0" borderId="0"/>
    <xf numFmtId="0" fontId="9" fillId="0" borderId="0"/>
    <xf numFmtId="0" fontId="9" fillId="0" borderId="0"/>
    <xf numFmtId="0" fontId="3" fillId="2" borderId="1" applyNumberFormat="0" applyAlignment="0" applyProtection="0"/>
    <xf numFmtId="0" fontId="3" fillId="2" borderId="1"/>
    <xf numFmtId="164" fontId="21" fillId="0" borderId="0" applyFont="0" applyFill="0" applyBorder="0" applyAlignment="0" applyProtection="0"/>
  </cellStyleXfs>
  <cellXfs count="312">
    <xf numFmtId="0" fontId="0" fillId="0" borderId="0" xfId="0"/>
    <xf numFmtId="0" fontId="6" fillId="0" borderId="0" xfId="1" applyFont="1"/>
    <xf numFmtId="0" fontId="6" fillId="0" borderId="2" xfId="1" applyFont="1" applyBorder="1"/>
    <xf numFmtId="0" fontId="6" fillId="0" borderId="2" xfId="1" applyFont="1" applyBorder="1" applyAlignment="1">
      <alignment horizontal="center" vertical="center"/>
    </xf>
    <xf numFmtId="0" fontId="4" fillId="0" borderId="0" xfId="1" applyFont="1"/>
    <xf numFmtId="0" fontId="8" fillId="0" borderId="0" xfId="1" applyFont="1" applyFill="1"/>
    <xf numFmtId="0" fontId="6" fillId="0" borderId="3" xfId="1" applyFont="1" applyBorder="1"/>
    <xf numFmtId="0" fontId="6" fillId="0" borderId="4" xfId="1" applyFont="1" applyBorder="1" applyAlignment="1">
      <alignment horizontal="center" vertical="center"/>
    </xf>
    <xf numFmtId="0" fontId="6" fillId="0" borderId="0" xfId="1" applyFont="1" applyBorder="1" applyAlignment="1">
      <alignment horizontal="center" vertical="center"/>
    </xf>
    <xf numFmtId="0" fontId="5" fillId="0" borderId="0" xfId="1" applyFont="1" applyBorder="1" applyAlignment="1">
      <alignment horizontal="center" wrapText="1"/>
    </xf>
    <xf numFmtId="0" fontId="6" fillId="0" borderId="0" xfId="2"/>
    <xf numFmtId="0" fontId="6" fillId="0" borderId="5" xfId="2" applyBorder="1" applyAlignment="1">
      <alignment vertical="center" wrapText="1"/>
    </xf>
    <xf numFmtId="0" fontId="6" fillId="0" borderId="5" xfId="2" applyBorder="1" applyAlignment="1">
      <alignment wrapText="1"/>
    </xf>
    <xf numFmtId="0" fontId="0" fillId="0" borderId="0" xfId="0" applyAlignment="1">
      <alignment wrapText="1"/>
    </xf>
    <xf numFmtId="0" fontId="0" fillId="0" borderId="5" xfId="0" applyBorder="1" applyAlignment="1">
      <alignment wrapText="1"/>
    </xf>
    <xf numFmtId="0" fontId="6" fillId="0" borderId="3" xfId="1" applyFont="1" applyBorder="1" applyAlignment="1"/>
    <xf numFmtId="0" fontId="6" fillId="0" borderId="2" xfId="1" applyFont="1" applyBorder="1" applyAlignment="1"/>
    <xf numFmtId="0" fontId="6" fillId="0" borderId="0" xfId="1" applyFont="1" applyAlignment="1"/>
    <xf numFmtId="0" fontId="6" fillId="0" borderId="4" xfId="1" applyFont="1" applyBorder="1" applyAlignment="1"/>
    <xf numFmtId="0" fontId="6" fillId="0" borderId="0" xfId="1" applyFont="1" applyBorder="1" applyAlignment="1"/>
    <xf numFmtId="0" fontId="7" fillId="0" borderId="0" xfId="2" applyFont="1" applyAlignment="1">
      <alignment horizontal="center" wrapText="1"/>
    </xf>
    <xf numFmtId="0" fontId="6" fillId="0" borderId="0" xfId="2" applyAlignment="1">
      <alignment wrapText="1"/>
    </xf>
    <xf numFmtId="0" fontId="14" fillId="6" borderId="5" xfId="4" applyFont="1" applyFill="1" applyBorder="1" applyAlignment="1" applyProtection="1">
      <alignment horizontal="center" vertical="center" wrapText="1"/>
      <protection locked="0"/>
    </xf>
    <xf numFmtId="0" fontId="13" fillId="7" borderId="33" xfId="4" applyFont="1" applyFill="1" applyBorder="1" applyAlignment="1" applyProtection="1">
      <alignment horizontal="center" vertical="center" wrapText="1"/>
      <protection locked="0"/>
    </xf>
    <xf numFmtId="0" fontId="13" fillId="7" borderId="34" xfId="4" applyFont="1" applyFill="1" applyBorder="1" applyAlignment="1" applyProtection="1">
      <alignment horizontal="center" vertical="center" wrapText="1"/>
      <protection locked="0"/>
    </xf>
    <xf numFmtId="0" fontId="6" fillId="0" borderId="0" xfId="2" applyAlignment="1">
      <alignment horizontal="center" wrapText="1"/>
    </xf>
    <xf numFmtId="0" fontId="0" fillId="0" borderId="0" xfId="0" applyAlignment="1">
      <alignment horizontal="center" vertical="center" wrapText="1"/>
    </xf>
    <xf numFmtId="0" fontId="15" fillId="8" borderId="5" xfId="3" applyFont="1" applyFill="1" applyBorder="1" applyAlignment="1">
      <alignment horizontal="center" vertical="center" wrapText="1"/>
    </xf>
    <xf numFmtId="0" fontId="16" fillId="3" borderId="5" xfId="1" applyFont="1" applyFill="1" applyBorder="1" applyAlignment="1">
      <alignment horizontal="center" vertical="center" wrapText="1"/>
    </xf>
    <xf numFmtId="0" fontId="17" fillId="4" borderId="5" xfId="3" applyFont="1" applyFill="1" applyBorder="1" applyAlignment="1">
      <alignment horizontal="center" vertical="center" wrapText="1"/>
    </xf>
    <xf numFmtId="0" fontId="17" fillId="5" borderId="5" xfId="3" applyFont="1" applyFill="1" applyBorder="1" applyAlignment="1">
      <alignment horizontal="center" vertical="center" wrapText="1"/>
    </xf>
    <xf numFmtId="0" fontId="18" fillId="9" borderId="8" xfId="1" applyFont="1" applyFill="1" applyBorder="1" applyAlignment="1">
      <alignment horizontal="center" vertical="center" wrapText="1"/>
    </xf>
    <xf numFmtId="0" fontId="18" fillId="9" borderId="9" xfId="1" applyFont="1" applyFill="1" applyBorder="1" applyAlignment="1">
      <alignment horizontal="center" vertical="center" wrapText="1"/>
    </xf>
    <xf numFmtId="0" fontId="18" fillId="9" borderId="10" xfId="1" applyFont="1" applyFill="1" applyBorder="1" applyAlignment="1">
      <alignment horizontal="center" vertical="center" wrapText="1"/>
    </xf>
    <xf numFmtId="0" fontId="7" fillId="10" borderId="0" xfId="1" applyFont="1" applyFill="1" applyBorder="1" applyAlignment="1"/>
    <xf numFmtId="0" fontId="6" fillId="0" borderId="0" xfId="1" applyFont="1" applyBorder="1"/>
    <xf numFmtId="0" fontId="18" fillId="9" borderId="11" xfId="1" applyFont="1" applyFill="1" applyBorder="1" applyAlignment="1">
      <alignment horizontal="center" vertical="center" wrapText="1"/>
    </xf>
    <xf numFmtId="0" fontId="18" fillId="9" borderId="5"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11" borderId="15" xfId="1" applyFont="1" applyFill="1" applyBorder="1" applyAlignment="1">
      <alignment horizontal="center" vertical="center" wrapText="1"/>
    </xf>
    <xf numFmtId="0" fontId="10" fillId="11" borderId="5" xfId="1" applyFont="1" applyFill="1" applyBorder="1" applyAlignment="1">
      <alignment vertical="center" wrapText="1"/>
    </xf>
    <xf numFmtId="0" fontId="10" fillId="11" borderId="12" xfId="1" applyFont="1" applyFill="1" applyBorder="1" applyAlignment="1">
      <alignment vertical="center" wrapText="1"/>
    </xf>
    <xf numFmtId="0" fontId="10" fillId="11" borderId="16" xfId="1" applyFont="1" applyFill="1" applyBorder="1" applyAlignment="1">
      <alignment vertical="center" wrapText="1"/>
    </xf>
    <xf numFmtId="0" fontId="4" fillId="0" borderId="0" xfId="1" applyFont="1" applyAlignment="1">
      <alignment horizontal="center" vertical="center"/>
    </xf>
    <xf numFmtId="0" fontId="6" fillId="0" borderId="0" xfId="1" applyFont="1" applyAlignment="1">
      <alignment horizontal="center" vertical="center"/>
    </xf>
    <xf numFmtId="0" fontId="6" fillId="0" borderId="0" xfId="1" applyFont="1" applyAlignment="1">
      <alignment wrapText="1"/>
    </xf>
    <xf numFmtId="0" fontId="6" fillId="0" borderId="5" xfId="1" applyFont="1" applyBorder="1" applyAlignment="1">
      <alignment horizontal="center" vertical="center" wrapText="1"/>
    </xf>
    <xf numFmtId="0" fontId="1" fillId="0" borderId="5" xfId="1" applyFont="1" applyBorder="1" applyAlignment="1">
      <alignment horizontal="center" vertical="center" wrapText="1"/>
    </xf>
    <xf numFmtId="0" fontId="2" fillId="11" borderId="5" xfId="1" applyFont="1" applyFill="1" applyBorder="1" applyAlignment="1">
      <alignment horizontal="center" vertical="center" wrapText="1"/>
    </xf>
    <xf numFmtId="0" fontId="1" fillId="0" borderId="5" xfId="1" applyFont="1" applyBorder="1" applyAlignment="1">
      <alignment horizontal="justify" vertical="center" wrapText="1"/>
    </xf>
    <xf numFmtId="0" fontId="0" fillId="0" borderId="0" xfId="0" applyAlignment="1">
      <alignment horizontal="center" wrapText="1"/>
    </xf>
    <xf numFmtId="0" fontId="0" fillId="0" borderId="0" xfId="0" applyAlignment="1">
      <alignment horizontal="left" vertical="center" wrapText="1"/>
    </xf>
    <xf numFmtId="0" fontId="0" fillId="0" borderId="19" xfId="0" applyBorder="1" applyAlignment="1">
      <alignment wrapText="1"/>
    </xf>
    <xf numFmtId="0" fontId="12" fillId="0" borderId="21" xfId="0" applyFont="1" applyBorder="1" applyAlignment="1">
      <alignment horizontal="right" wrapText="1"/>
    </xf>
    <xf numFmtId="0" fontId="20" fillId="0" borderId="0" xfId="0" applyFont="1" applyAlignment="1">
      <alignment wrapText="1"/>
    </xf>
    <xf numFmtId="0" fontId="15" fillId="16" borderId="5" xfId="3" applyFont="1" applyFill="1" applyBorder="1" applyAlignment="1">
      <alignment horizontal="center" vertical="center" wrapText="1"/>
    </xf>
    <xf numFmtId="0" fontId="23" fillId="0" borderId="0" xfId="0" applyFont="1" applyAlignment="1">
      <alignment wrapText="1"/>
    </xf>
    <xf numFmtId="0" fontId="22" fillId="20" borderId="5" xfId="0" applyFont="1" applyFill="1" applyBorder="1" applyAlignment="1">
      <alignment horizontal="center" wrapText="1"/>
    </xf>
    <xf numFmtId="0" fontId="22" fillId="20" borderId="5" xfId="0" applyFont="1" applyFill="1" applyBorder="1" applyAlignment="1">
      <alignment wrapText="1"/>
    </xf>
    <xf numFmtId="0" fontId="0" fillId="0" borderId="5" xfId="0" applyBorder="1" applyAlignment="1">
      <alignment horizontal="left" vertical="center" wrapText="1"/>
    </xf>
    <xf numFmtId="0" fontId="0" fillId="0" borderId="25" xfId="0" applyBorder="1" applyAlignment="1">
      <alignment wrapText="1"/>
    </xf>
    <xf numFmtId="0" fontId="0" fillId="0" borderId="0" xfId="0" applyBorder="1" applyAlignment="1">
      <alignment wrapText="1"/>
    </xf>
    <xf numFmtId="0" fontId="0" fillId="0" borderId="37" xfId="0" applyBorder="1" applyAlignment="1">
      <alignment wrapText="1"/>
    </xf>
    <xf numFmtId="0" fontId="0" fillId="0" borderId="28" xfId="0" applyBorder="1" applyAlignment="1">
      <alignment wrapText="1"/>
    </xf>
    <xf numFmtId="0" fontId="22" fillId="20" borderId="37" xfId="0" applyFont="1" applyFill="1" applyBorder="1"/>
    <xf numFmtId="0" fontId="0" fillId="0" borderId="5" xfId="0" applyBorder="1" applyAlignment="1">
      <alignment horizontal="center" wrapText="1"/>
    </xf>
    <xf numFmtId="49" fontId="28" fillId="0" borderId="18" xfId="0" applyNumberFormat="1" applyFont="1" applyFill="1" applyBorder="1" applyAlignment="1">
      <alignment horizontal="center" wrapText="1"/>
    </xf>
    <xf numFmtId="49" fontId="28" fillId="0" borderId="5" xfId="0" applyNumberFormat="1" applyFont="1" applyFill="1" applyBorder="1" applyAlignment="1">
      <alignment horizontal="center" wrapText="1"/>
    </xf>
    <xf numFmtId="49" fontId="28" fillId="0" borderId="5" xfId="0" applyNumberFormat="1" applyFont="1" applyFill="1" applyBorder="1" applyAlignment="1">
      <alignment horizontal="center" vertical="center" wrapText="1"/>
    </xf>
    <xf numFmtId="0" fontId="28" fillId="0" borderId="5" xfId="0" applyFont="1" applyFill="1" applyBorder="1" applyAlignment="1">
      <alignment horizontal="center" vertical="center" wrapText="1"/>
    </xf>
    <xf numFmtId="0" fontId="0" fillId="0" borderId="5" xfId="0" applyFill="1" applyBorder="1" applyAlignment="1">
      <alignment horizontal="center"/>
    </xf>
    <xf numFmtId="49" fontId="9" fillId="0" borderId="5" xfId="3" applyNumberFormat="1" applyFont="1" applyFill="1" applyBorder="1" applyAlignment="1">
      <alignment horizontal="center" vertical="center" wrapText="1"/>
    </xf>
    <xf numFmtId="0" fontId="0" fillId="0" borderId="51" xfId="0" applyBorder="1" applyAlignment="1">
      <alignment horizontal="center" wrapText="1"/>
    </xf>
    <xf numFmtId="0" fontId="0" fillId="0" borderId="52" xfId="0" applyBorder="1" applyAlignment="1">
      <alignment horizontal="center" wrapText="1"/>
    </xf>
    <xf numFmtId="0" fontId="0" fillId="0" borderId="54" xfId="0" applyBorder="1" applyAlignment="1">
      <alignment wrapText="1"/>
    </xf>
    <xf numFmtId="0" fontId="0" fillId="0" borderId="55" xfId="0" applyBorder="1" applyAlignment="1">
      <alignment horizontal="center" wrapText="1"/>
    </xf>
    <xf numFmtId="0" fontId="0" fillId="0" borderId="20" xfId="0" applyBorder="1" applyAlignment="1">
      <alignment horizontal="center" wrapText="1"/>
    </xf>
    <xf numFmtId="0" fontId="0" fillId="0" borderId="61" xfId="0" applyBorder="1" applyAlignment="1">
      <alignment wrapText="1"/>
    </xf>
    <xf numFmtId="0" fontId="0" fillId="0" borderId="21" xfId="0" applyBorder="1" applyAlignment="1">
      <alignment wrapText="1"/>
    </xf>
    <xf numFmtId="0" fontId="0" fillId="0" borderId="24" xfId="0" applyBorder="1" applyAlignment="1">
      <alignment horizontal="center" wrapText="1"/>
    </xf>
    <xf numFmtId="0" fontId="0" fillId="0" borderId="29" xfId="0" applyBorder="1" applyAlignment="1">
      <alignment horizontal="center" wrapText="1"/>
    </xf>
    <xf numFmtId="0" fontId="22" fillId="22" borderId="5" xfId="0" applyFont="1" applyFill="1" applyBorder="1" applyAlignment="1">
      <alignment wrapText="1"/>
    </xf>
    <xf numFmtId="0" fontId="22" fillId="22" borderId="50" xfId="0" applyFont="1" applyFill="1" applyBorder="1" applyAlignment="1">
      <alignment horizontal="center" wrapText="1"/>
    </xf>
    <xf numFmtId="0" fontId="22" fillId="7" borderId="0" xfId="0" applyFont="1" applyFill="1" applyAlignment="1">
      <alignment horizontal="center" wrapText="1"/>
    </xf>
    <xf numFmtId="0" fontId="24" fillId="22" borderId="5" xfId="0" applyFont="1" applyFill="1" applyBorder="1" applyAlignment="1">
      <alignment vertical="center" wrapText="1"/>
    </xf>
    <xf numFmtId="0" fontId="20" fillId="23" borderId="5" xfId="0" applyFont="1" applyFill="1" applyBorder="1" applyAlignment="1">
      <alignment vertical="center" wrapText="1"/>
    </xf>
    <xf numFmtId="0" fontId="20" fillId="24" borderId="5" xfId="0" applyFont="1" applyFill="1" applyBorder="1" applyAlignment="1">
      <alignment vertical="center" wrapText="1"/>
    </xf>
    <xf numFmtId="0" fontId="24" fillId="23" borderId="5" xfId="0" applyFont="1" applyFill="1" applyBorder="1" applyAlignment="1">
      <alignment wrapText="1"/>
    </xf>
    <xf numFmtId="0" fontId="24" fillId="23" borderId="5" xfId="0" applyFont="1" applyFill="1" applyBorder="1" applyAlignment="1">
      <alignment horizontal="center" vertical="center" wrapText="1"/>
    </xf>
    <xf numFmtId="0" fontId="27" fillId="23" borderId="5" xfId="0" applyFont="1" applyFill="1" applyBorder="1" applyAlignment="1">
      <alignment wrapText="1"/>
    </xf>
    <xf numFmtId="0" fontId="22" fillId="22" borderId="5" xfId="0" applyFont="1" applyFill="1" applyBorder="1" applyAlignment="1">
      <alignment horizontal="center" vertical="center" wrapText="1"/>
    </xf>
    <xf numFmtId="0" fontId="22" fillId="22" borderId="0" xfId="0" applyFont="1" applyFill="1" applyAlignment="1">
      <alignment wrapText="1"/>
    </xf>
    <xf numFmtId="0" fontId="0" fillId="7" borderId="0" xfId="0" applyFill="1" applyAlignment="1">
      <alignment horizontal="center" vertical="center" wrapText="1"/>
    </xf>
    <xf numFmtId="0" fontId="0" fillId="0" borderId="23" xfId="0" applyBorder="1" applyAlignment="1">
      <alignment horizontal="center" vertical="center" wrapText="1"/>
    </xf>
    <xf numFmtId="0" fontId="20" fillId="7" borderId="5" xfId="0" applyFont="1" applyFill="1" applyBorder="1" applyAlignment="1">
      <alignment vertical="center" wrapText="1"/>
    </xf>
    <xf numFmtId="0" fontId="22" fillId="7" borderId="0" xfId="0" applyFont="1" applyFill="1" applyAlignment="1">
      <alignment horizontal="center" vertical="center" wrapText="1"/>
    </xf>
    <xf numFmtId="0" fontId="22" fillId="22" borderId="25" xfId="0" applyFont="1" applyFill="1" applyBorder="1" applyAlignment="1">
      <alignment wrapText="1"/>
    </xf>
    <xf numFmtId="0" fontId="13" fillId="27" borderId="33" xfId="4" applyFont="1" applyFill="1" applyBorder="1" applyAlignment="1" applyProtection="1">
      <alignment horizontal="center" vertical="center" wrapText="1"/>
      <protection locked="0"/>
    </xf>
    <xf numFmtId="0" fontId="13" fillId="27" borderId="34" xfId="4" applyFont="1" applyFill="1" applyBorder="1" applyAlignment="1" applyProtection="1">
      <alignment horizontal="center" vertical="center" wrapText="1"/>
      <protection locked="0"/>
    </xf>
    <xf numFmtId="0" fontId="6" fillId="0" borderId="5" xfId="2" applyBorder="1" applyAlignment="1">
      <alignment horizontal="center" wrapText="1"/>
    </xf>
    <xf numFmtId="0" fontId="13" fillId="7" borderId="5" xfId="4" applyFont="1" applyFill="1" applyBorder="1" applyAlignment="1" applyProtection="1">
      <alignment horizontal="center" vertical="center" wrapText="1"/>
      <protection locked="0"/>
    </xf>
    <xf numFmtId="0" fontId="37" fillId="0" borderId="0" xfId="0" applyFont="1" applyAlignment="1">
      <alignment vertical="center"/>
    </xf>
    <xf numFmtId="0" fontId="40" fillId="7" borderId="18" xfId="4" applyFont="1" applyFill="1" applyBorder="1" applyAlignment="1" applyProtection="1">
      <alignment horizontal="center" vertical="center" wrapText="1"/>
    </xf>
    <xf numFmtId="0" fontId="40" fillId="7" borderId="5" xfId="4" applyFont="1" applyFill="1" applyBorder="1" applyAlignment="1" applyProtection="1">
      <alignment horizontal="center" vertical="center" wrapText="1"/>
    </xf>
    <xf numFmtId="0" fontId="39" fillId="28" borderId="19" xfId="0" applyFont="1" applyFill="1" applyBorder="1" applyAlignment="1" applyProtection="1">
      <alignment horizontal="center" vertical="center" wrapText="1"/>
    </xf>
    <xf numFmtId="0" fontId="39" fillId="28" borderId="21" xfId="0" applyFont="1" applyFill="1" applyBorder="1" applyAlignment="1" applyProtection="1">
      <alignment horizontal="center" vertical="center" wrapText="1"/>
    </xf>
    <xf numFmtId="0" fontId="40" fillId="7" borderId="14" xfId="4" applyFont="1" applyFill="1" applyBorder="1" applyAlignment="1" applyProtection="1">
      <alignment horizontal="center" vertical="center" wrapText="1"/>
    </xf>
    <xf numFmtId="0" fontId="41" fillId="29" borderId="18" xfId="0" applyFont="1" applyFill="1" applyBorder="1" applyAlignment="1">
      <alignment horizontal="center" wrapText="1"/>
    </xf>
    <xf numFmtId="0" fontId="41" fillId="29" borderId="24" xfId="0" applyFont="1" applyFill="1" applyBorder="1" applyAlignment="1">
      <alignment horizontal="center" wrapText="1"/>
    </xf>
    <xf numFmtId="0" fontId="41" fillId="29" borderId="5" xfId="0" applyFont="1" applyFill="1" applyBorder="1" applyAlignment="1">
      <alignment horizontal="center" wrapText="1"/>
    </xf>
    <xf numFmtId="0" fontId="41" fillId="29" borderId="20" xfId="0" applyFont="1" applyFill="1" applyBorder="1" applyAlignment="1">
      <alignment horizontal="center" wrapText="1"/>
    </xf>
    <xf numFmtId="0" fontId="41" fillId="29" borderId="14" xfId="0" applyFont="1" applyFill="1" applyBorder="1" applyAlignment="1">
      <alignment horizontal="center" wrapText="1"/>
    </xf>
    <xf numFmtId="0" fontId="41" fillId="29" borderId="29" xfId="0" applyFont="1" applyFill="1" applyBorder="1" applyAlignment="1">
      <alignment horizontal="center" wrapText="1"/>
    </xf>
    <xf numFmtId="0" fontId="25" fillId="23" borderId="5" xfId="4" applyFont="1" applyFill="1" applyBorder="1" applyAlignment="1" applyProtection="1">
      <alignment horizontal="center" vertical="center" wrapText="1"/>
      <protection locked="0"/>
    </xf>
    <xf numFmtId="0" fontId="25" fillId="23" borderId="19" xfId="4" applyFont="1" applyFill="1" applyBorder="1" applyAlignment="1" applyProtection="1">
      <alignment horizontal="center" vertical="center" wrapText="1"/>
      <protection locked="0"/>
    </xf>
    <xf numFmtId="0" fontId="6" fillId="0" borderId="30" xfId="2" applyBorder="1" applyAlignment="1">
      <alignment wrapText="1"/>
    </xf>
    <xf numFmtId="0" fontId="6" fillId="0" borderId="47" xfId="2" applyBorder="1" applyAlignment="1">
      <alignment wrapText="1"/>
    </xf>
    <xf numFmtId="0" fontId="38" fillId="7" borderId="35" xfId="4" applyFont="1" applyFill="1" applyBorder="1" applyAlignment="1" applyProtection="1">
      <alignment horizontal="justify" vertical="center" wrapText="1"/>
      <protection locked="0"/>
    </xf>
    <xf numFmtId="0" fontId="38" fillId="7" borderId="36" xfId="4" applyFont="1" applyFill="1" applyBorder="1" applyAlignment="1" applyProtection="1">
      <alignment horizontal="justify" vertical="center" wrapText="1"/>
      <protection locked="0"/>
    </xf>
    <xf numFmtId="0" fontId="38" fillId="7" borderId="13" xfId="4" applyFont="1" applyFill="1" applyBorder="1" applyAlignment="1" applyProtection="1">
      <alignment horizontal="justify" vertical="center" wrapText="1"/>
      <protection locked="0"/>
    </xf>
    <xf numFmtId="0" fontId="6" fillId="6" borderId="30" xfId="2" applyFill="1" applyBorder="1" applyAlignment="1">
      <alignment horizontal="left" vertical="center" wrapText="1"/>
    </xf>
    <xf numFmtId="0" fontId="6" fillId="6" borderId="0" xfId="2" applyFill="1" applyBorder="1" applyAlignment="1">
      <alignment horizontal="left" vertical="center" wrapText="1"/>
    </xf>
    <xf numFmtId="0" fontId="14" fillId="6" borderId="65" xfId="4" applyFont="1" applyFill="1" applyBorder="1" applyAlignment="1" applyProtection="1">
      <alignment horizontal="center" vertical="center" wrapText="1"/>
      <protection locked="0"/>
    </xf>
    <xf numFmtId="0" fontId="14" fillId="6" borderId="32" xfId="4" applyFont="1" applyFill="1" applyBorder="1" applyAlignment="1" applyProtection="1">
      <alignment horizontal="center" vertical="center" wrapText="1"/>
      <protection locked="0"/>
    </xf>
    <xf numFmtId="0" fontId="25" fillId="23" borderId="69" xfId="4" applyFont="1" applyFill="1" applyBorder="1" applyAlignment="1" applyProtection="1">
      <alignment horizontal="center" vertical="center" wrapText="1"/>
      <protection locked="0"/>
    </xf>
    <xf numFmtId="0" fontId="25" fillId="23" borderId="70" xfId="4" applyFont="1" applyFill="1" applyBorder="1" applyAlignment="1" applyProtection="1">
      <alignment horizontal="center" vertical="center" wrapText="1"/>
      <protection locked="0"/>
    </xf>
    <xf numFmtId="0" fontId="25" fillId="23" borderId="71" xfId="4" applyFont="1" applyFill="1" applyBorder="1" applyAlignment="1" applyProtection="1">
      <alignment horizontal="center" vertical="center" wrapText="1"/>
      <protection locked="0"/>
    </xf>
    <xf numFmtId="0" fontId="44" fillId="23" borderId="5" xfId="2" applyFont="1" applyFill="1" applyBorder="1" applyAlignment="1">
      <alignment vertical="center" wrapText="1"/>
    </xf>
    <xf numFmtId="0" fontId="6" fillId="0" borderId="22" xfId="2" applyBorder="1" applyAlignment="1">
      <alignment wrapText="1"/>
    </xf>
    <xf numFmtId="0" fontId="1" fillId="0" borderId="5" xfId="2" applyFont="1" applyBorder="1" applyAlignment="1">
      <alignment horizontal="center" wrapText="1"/>
    </xf>
    <xf numFmtId="0" fontId="6" fillId="0" borderId="44" xfId="2" applyBorder="1" applyAlignment="1">
      <alignment wrapText="1"/>
    </xf>
    <xf numFmtId="0" fontId="6" fillId="0" borderId="18" xfId="2" applyBorder="1" applyAlignment="1">
      <alignment horizontal="right" wrapText="1"/>
    </xf>
    <xf numFmtId="0" fontId="6" fillId="0" borderId="48" xfId="2" applyBorder="1" applyAlignment="1">
      <alignment wrapText="1"/>
    </xf>
    <xf numFmtId="0" fontId="6" fillId="0" borderId="48" xfId="2" applyBorder="1" applyAlignment="1">
      <alignment horizontal="center" wrapText="1"/>
    </xf>
    <xf numFmtId="0" fontId="14" fillId="6" borderId="25" xfId="4" applyFont="1" applyFill="1" applyBorder="1" applyAlignment="1" applyProtection="1">
      <alignment horizontal="center" vertical="center" wrapText="1"/>
      <protection locked="0"/>
    </xf>
    <xf numFmtId="0" fontId="13" fillId="6" borderId="72" xfId="4" applyFont="1" applyFill="1" applyBorder="1" applyAlignment="1" applyProtection="1">
      <alignment horizontal="center" vertical="center" wrapText="1"/>
      <protection locked="0"/>
    </xf>
    <xf numFmtId="0" fontId="13" fillId="6" borderId="6" xfId="4" applyFont="1" applyFill="1" applyBorder="1" applyAlignment="1" applyProtection="1">
      <alignment horizontal="center" vertical="center" wrapText="1"/>
      <protection locked="0"/>
    </xf>
    <xf numFmtId="0" fontId="13" fillId="6" borderId="25" xfId="4" applyFont="1" applyFill="1" applyBorder="1" applyAlignment="1" applyProtection="1">
      <alignment horizontal="center" vertical="center" wrapText="1"/>
      <protection locked="0"/>
    </xf>
    <xf numFmtId="0" fontId="7" fillId="0" borderId="0" xfId="2" applyFont="1" applyBorder="1" applyAlignment="1">
      <alignment horizontal="center" wrapText="1"/>
    </xf>
    <xf numFmtId="0" fontId="7" fillId="0" borderId="45" xfId="2" applyFont="1" applyBorder="1" applyAlignment="1">
      <alignment horizontal="center" wrapText="1"/>
    </xf>
    <xf numFmtId="0" fontId="7" fillId="0" borderId="48" xfId="2" applyFont="1" applyBorder="1" applyAlignment="1">
      <alignment horizontal="center" wrapText="1"/>
    </xf>
    <xf numFmtId="0" fontId="1" fillId="0" borderId="5" xfId="2" applyFont="1" applyBorder="1" applyAlignment="1">
      <alignment wrapText="1"/>
    </xf>
    <xf numFmtId="0" fontId="0" fillId="21" borderId="17" xfId="0" applyFill="1" applyBorder="1" applyAlignment="1">
      <alignment wrapText="1"/>
    </xf>
    <xf numFmtId="0" fontId="0" fillId="21" borderId="19" xfId="0" applyFill="1" applyBorder="1" applyAlignment="1">
      <alignment wrapText="1"/>
    </xf>
    <xf numFmtId="0" fontId="25" fillId="17" borderId="20" xfId="0" applyFont="1" applyFill="1" applyBorder="1" applyAlignment="1">
      <alignment horizontal="center" wrapText="1"/>
    </xf>
    <xf numFmtId="0" fontId="0" fillId="15" borderId="7" xfId="0" applyFont="1" applyFill="1" applyBorder="1" applyAlignment="1">
      <alignment horizontal="center" vertical="center" wrapText="1"/>
    </xf>
    <xf numFmtId="0" fontId="4" fillId="0" borderId="5" xfId="0" applyFont="1" applyBorder="1" applyAlignment="1">
      <alignment vertical="center" wrapText="1"/>
    </xf>
    <xf numFmtId="0" fontId="45" fillId="0" borderId="5" xfId="0" applyFont="1" applyBorder="1" applyAlignment="1">
      <alignment vertical="center" wrapText="1"/>
    </xf>
    <xf numFmtId="0" fontId="0" fillId="0" borderId="0" xfId="0" applyFont="1" applyFill="1"/>
    <xf numFmtId="0" fontId="0" fillId="0" borderId="0" xfId="0" applyFont="1"/>
    <xf numFmtId="0" fontId="46" fillId="0" borderId="0" xfId="0" applyFont="1" applyFill="1" applyBorder="1" applyAlignment="1">
      <alignment vertical="top" wrapText="1"/>
    </xf>
    <xf numFmtId="0" fontId="14" fillId="0" borderId="0" xfId="0" applyFont="1" applyFill="1" applyBorder="1" applyAlignment="1" applyProtection="1">
      <alignment vertical="center"/>
    </xf>
    <xf numFmtId="0" fontId="50" fillId="22" borderId="18" xfId="0" applyFont="1" applyFill="1" applyBorder="1" applyAlignment="1" applyProtection="1">
      <alignment horizontal="center" vertical="center" wrapText="1"/>
    </xf>
    <xf numFmtId="0" fontId="50" fillId="22" borderId="40" xfId="0" applyFont="1" applyFill="1" applyBorder="1" applyAlignment="1" applyProtection="1">
      <alignment horizontal="center" vertical="center" wrapText="1"/>
    </xf>
    <xf numFmtId="0" fontId="14" fillId="17" borderId="53" xfId="0" applyFont="1" applyFill="1" applyBorder="1" applyAlignment="1" applyProtection="1">
      <alignment horizontal="center" vertical="center" wrapText="1"/>
    </xf>
    <xf numFmtId="0" fontId="14" fillId="11" borderId="26" xfId="0" applyFont="1" applyFill="1" applyBorder="1" applyAlignment="1" applyProtection="1">
      <alignment horizontal="center" vertical="center" wrapText="1"/>
    </xf>
    <xf numFmtId="0" fontId="14" fillId="11" borderId="56" xfId="0" applyFont="1" applyFill="1" applyBorder="1" applyAlignment="1" applyProtection="1">
      <alignment horizontal="center" vertical="center" wrapText="1"/>
    </xf>
    <xf numFmtId="0" fontId="25" fillId="28" borderId="53" xfId="0" applyFont="1" applyFill="1" applyBorder="1" applyAlignment="1" applyProtection="1">
      <alignment horizontal="center" vertical="center" wrapText="1"/>
    </xf>
    <xf numFmtId="0" fontId="14" fillId="28" borderId="42" xfId="0" applyFont="1" applyFill="1" applyBorder="1" applyAlignment="1" applyProtection="1">
      <alignment horizontal="center" vertical="center" wrapText="1"/>
    </xf>
    <xf numFmtId="0" fontId="14" fillId="11" borderId="42" xfId="0" applyFont="1" applyFill="1" applyBorder="1" applyAlignment="1" applyProtection="1">
      <alignment horizontal="center" vertical="center" wrapText="1"/>
    </xf>
    <xf numFmtId="0" fontId="14" fillId="11" borderId="41" xfId="0" applyFont="1" applyFill="1" applyBorder="1" applyAlignment="1" applyProtection="1">
      <alignment horizontal="center" vertical="center" wrapText="1"/>
    </xf>
    <xf numFmtId="0" fontId="13" fillId="11" borderId="14" xfId="4" applyFont="1" applyFill="1" applyBorder="1" applyAlignment="1" applyProtection="1">
      <alignment horizontal="center" vertical="center" wrapText="1"/>
    </xf>
    <xf numFmtId="0" fontId="14" fillId="11" borderId="42" xfId="4" applyFont="1" applyFill="1" applyBorder="1" applyAlignment="1" applyProtection="1">
      <alignment horizontal="center" vertical="center" wrapText="1"/>
    </xf>
    <xf numFmtId="0" fontId="14" fillId="11" borderId="42" xfId="4" applyFont="1" applyFill="1" applyBorder="1" applyAlignment="1" applyProtection="1">
      <alignment horizontal="left" vertical="center" wrapText="1"/>
    </xf>
    <xf numFmtId="0" fontId="13" fillId="26" borderId="42" xfId="4" applyFont="1" applyFill="1" applyBorder="1" applyAlignment="1" applyProtection="1">
      <alignment horizontal="left" vertical="center" wrapText="1"/>
    </xf>
    <xf numFmtId="0" fontId="14" fillId="26" borderId="42" xfId="4" applyFont="1" applyFill="1" applyBorder="1" applyAlignment="1" applyProtection="1">
      <alignment horizontal="left" vertical="center" wrapText="1"/>
    </xf>
    <xf numFmtId="0" fontId="13" fillId="17" borderId="42" xfId="4" applyFont="1" applyFill="1" applyBorder="1" applyAlignment="1" applyProtection="1">
      <alignment horizontal="center" vertical="center" wrapText="1"/>
    </xf>
    <xf numFmtId="0" fontId="22" fillId="17" borderId="42" xfId="4" applyFont="1" applyFill="1" applyBorder="1" applyAlignment="1" applyProtection="1">
      <alignment horizontal="center" vertical="center" wrapText="1"/>
    </xf>
    <xf numFmtId="0" fontId="14" fillId="11" borderId="43" xfId="0" applyFont="1" applyFill="1" applyBorder="1" applyAlignment="1" applyProtection="1">
      <alignment horizontal="center" vertical="center" wrapText="1"/>
    </xf>
    <xf numFmtId="0" fontId="0" fillId="0" borderId="7" xfId="0" applyFont="1" applyBorder="1" applyAlignment="1">
      <alignment horizontal="center" vertical="center" wrapText="1"/>
    </xf>
    <xf numFmtId="0" fontId="13" fillId="0" borderId="5" xfId="0" applyFont="1" applyBorder="1" applyAlignment="1">
      <alignment horizontal="left" vertical="center" wrapText="1"/>
    </xf>
    <xf numFmtId="0" fontId="0" fillId="0" borderId="5" xfId="0" applyFont="1" applyBorder="1" applyAlignment="1">
      <alignment horizontal="center" vertical="center" wrapText="1"/>
    </xf>
    <xf numFmtId="0" fontId="0" fillId="6" borderId="7" xfId="0" applyFont="1" applyFill="1" applyBorder="1" applyAlignment="1">
      <alignment horizontal="center" vertical="center" wrapText="1"/>
    </xf>
    <xf numFmtId="0" fontId="0" fillId="11" borderId="7"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18" borderId="7" xfId="0" applyFont="1" applyFill="1" applyBorder="1" applyAlignment="1">
      <alignment horizontal="center" vertical="center" wrapText="1"/>
    </xf>
    <xf numFmtId="0" fontId="0" fillId="0" borderId="0" xfId="0" applyFont="1" applyAlignment="1">
      <alignment horizontal="center" vertical="center" wrapText="1"/>
    </xf>
    <xf numFmtId="0" fontId="0" fillId="0" borderId="5" xfId="0" applyFont="1" applyBorder="1" applyAlignment="1">
      <alignment horizontal="left" vertical="center" wrapText="1"/>
    </xf>
    <xf numFmtId="0" fontId="13" fillId="0" borderId="5" xfId="0" applyFont="1" applyBorder="1" applyAlignment="1">
      <alignment vertical="center" wrapText="1"/>
    </xf>
    <xf numFmtId="0" fontId="0" fillId="7" borderId="5" xfId="0" applyFont="1" applyFill="1" applyBorder="1" applyAlignment="1">
      <alignment horizontal="left" vertical="center" wrapText="1"/>
    </xf>
    <xf numFmtId="0" fontId="13" fillId="7" borderId="5" xfId="0" applyFont="1" applyFill="1" applyBorder="1" applyAlignment="1">
      <alignment horizontal="left" vertical="center" wrapText="1"/>
    </xf>
    <xf numFmtId="0" fontId="0" fillId="0" borderId="5" xfId="0" applyFont="1" applyBorder="1" applyAlignment="1">
      <alignment vertical="center" wrapText="1"/>
    </xf>
    <xf numFmtId="0" fontId="0" fillId="15" borderId="5" xfId="0" applyFont="1" applyFill="1" applyBorder="1" applyAlignment="1">
      <alignment horizontal="center" vertical="center" wrapText="1"/>
    </xf>
    <xf numFmtId="0" fontId="0" fillId="19" borderId="0" xfId="0" applyFont="1" applyFill="1"/>
    <xf numFmtId="0" fontId="0" fillId="11" borderId="0" xfId="0" applyFont="1" applyFill="1"/>
    <xf numFmtId="0" fontId="0" fillId="7" borderId="0" xfId="0" applyFont="1" applyFill="1"/>
    <xf numFmtId="0" fontId="45" fillId="7" borderId="5" xfId="0" applyFont="1" applyFill="1" applyBorder="1" applyAlignment="1">
      <alignment vertical="center" wrapText="1"/>
    </xf>
    <xf numFmtId="0" fontId="0" fillId="0" borderId="7" xfId="0" applyFont="1" applyBorder="1" applyAlignment="1">
      <alignment horizontal="left" vertical="center" wrapText="1"/>
    </xf>
    <xf numFmtId="0" fontId="0" fillId="30" borderId="7" xfId="0" applyFont="1" applyFill="1" applyBorder="1" applyAlignment="1">
      <alignment horizontal="center" vertical="center" wrapText="1"/>
    </xf>
    <xf numFmtId="0" fontId="14" fillId="11" borderId="66" xfId="0" applyFont="1" applyFill="1" applyBorder="1" applyAlignment="1" applyProtection="1">
      <alignment horizontal="center" vertical="center" wrapText="1"/>
    </xf>
    <xf numFmtId="0" fontId="0" fillId="0" borderId="5" xfId="0" applyFont="1" applyFill="1" applyBorder="1" applyAlignment="1">
      <alignment horizontal="left" vertical="center" wrapText="1"/>
    </xf>
    <xf numFmtId="0" fontId="0" fillId="0" borderId="7"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4" fillId="0" borderId="5" xfId="0" applyFont="1" applyFill="1" applyBorder="1" applyAlignment="1">
      <alignment vertical="center" wrapText="1"/>
    </xf>
    <xf numFmtId="0" fontId="0" fillId="15" borderId="7" xfId="0" applyFill="1" applyBorder="1" applyAlignment="1">
      <alignment horizontal="center" vertical="center" wrapText="1"/>
    </xf>
    <xf numFmtId="0" fontId="0" fillId="6" borderId="7" xfId="0" applyFill="1" applyBorder="1" applyAlignment="1">
      <alignment horizontal="center" vertical="center" wrapText="1"/>
    </xf>
    <xf numFmtId="0" fontId="0" fillId="11" borderId="7" xfId="0" applyFill="1"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left" vertical="center" wrapText="1"/>
    </xf>
    <xf numFmtId="0" fontId="0" fillId="11" borderId="0" xfId="0" applyFont="1" applyFill="1" applyAlignment="1">
      <alignment wrapText="1"/>
    </xf>
    <xf numFmtId="0" fontId="0" fillId="11" borderId="0" xfId="0" applyFont="1" applyFill="1" applyAlignment="1">
      <alignment horizontal="center" wrapText="1"/>
    </xf>
    <xf numFmtId="14" fontId="0" fillId="11" borderId="0" xfId="0" applyNumberFormat="1" applyFont="1" applyFill="1"/>
    <xf numFmtId="14" fontId="0" fillId="0" borderId="5" xfId="0" applyNumberFormat="1" applyFont="1" applyBorder="1" applyAlignment="1">
      <alignment horizontal="center" vertical="center" wrapText="1"/>
    </xf>
    <xf numFmtId="0" fontId="0" fillId="0" borderId="5" xfId="0" applyBorder="1" applyAlignment="1">
      <alignment vertical="center" wrapText="1"/>
    </xf>
    <xf numFmtId="14" fontId="0" fillId="0" borderId="5" xfId="0" applyNumberFormat="1" applyBorder="1" applyAlignment="1">
      <alignment horizontal="center" vertical="center" wrapText="1"/>
    </xf>
    <xf numFmtId="0" fontId="0" fillId="7" borderId="5" xfId="0" applyFill="1" applyBorder="1" applyAlignment="1">
      <alignment horizontal="left" vertical="center" wrapText="1"/>
    </xf>
    <xf numFmtId="14" fontId="0" fillId="0" borderId="5" xfId="0" applyNumberFormat="1" applyFont="1" applyBorder="1" applyAlignment="1">
      <alignment horizontal="left" vertical="center" wrapText="1"/>
    </xf>
    <xf numFmtId="0" fontId="14" fillId="11" borderId="18" xfId="0" applyFont="1" applyFill="1" applyBorder="1" applyAlignment="1" applyProtection="1">
      <alignment horizontal="center" vertical="center" wrapText="1"/>
    </xf>
    <xf numFmtId="0" fontId="52" fillId="0" borderId="0" xfId="0" applyFont="1" applyAlignment="1">
      <alignment horizontal="center" vertical="center" wrapText="1"/>
    </xf>
    <xf numFmtId="0" fontId="53" fillId="0" borderId="0" xfId="0" applyFont="1" applyAlignment="1">
      <alignment horizontal="center" vertical="center" wrapText="1"/>
    </xf>
    <xf numFmtId="0" fontId="13" fillId="0" borderId="0" xfId="0" applyFont="1" applyFill="1" applyAlignment="1">
      <alignment horizontal="center" vertical="center" wrapText="1"/>
    </xf>
    <xf numFmtId="0" fontId="50" fillId="22" borderId="38" xfId="0" applyFont="1" applyFill="1" applyBorder="1" applyAlignment="1" applyProtection="1">
      <alignment horizontal="center" vertical="center" wrapText="1"/>
    </xf>
    <xf numFmtId="0" fontId="50" fillId="22" borderId="40" xfId="0" applyFont="1" applyFill="1" applyBorder="1" applyAlignment="1" applyProtection="1">
      <alignment horizontal="center" vertical="center" wrapText="1"/>
    </xf>
    <xf numFmtId="0" fontId="50" fillId="22" borderId="39" xfId="0" applyFont="1" applyFill="1" applyBorder="1" applyAlignment="1" applyProtection="1">
      <alignment horizontal="center" vertical="center" wrapText="1"/>
    </xf>
    <xf numFmtId="0" fontId="50" fillId="22" borderId="54" xfId="0" applyFont="1" applyFill="1" applyBorder="1" applyAlignment="1" applyProtection="1">
      <alignment horizontal="center" vertical="center" wrapText="1"/>
    </xf>
    <xf numFmtId="0" fontId="50" fillId="22" borderId="55" xfId="0" applyFont="1" applyFill="1" applyBorder="1" applyAlignment="1" applyProtection="1">
      <alignment horizontal="center" vertical="center" wrapText="1"/>
    </xf>
    <xf numFmtId="0" fontId="47" fillId="0" borderId="54" xfId="0" applyFont="1" applyFill="1" applyBorder="1" applyAlignment="1">
      <alignment horizontal="center"/>
    </xf>
    <xf numFmtId="0" fontId="47" fillId="0" borderId="31" xfId="0" applyFont="1" applyFill="1" applyBorder="1" applyAlignment="1">
      <alignment horizontal="center"/>
    </xf>
    <xf numFmtId="0" fontId="47" fillId="0" borderId="55" xfId="0" applyFont="1" applyFill="1" applyBorder="1" applyAlignment="1">
      <alignment horizontal="center"/>
    </xf>
    <xf numFmtId="0" fontId="50" fillId="22" borderId="31" xfId="0" applyFont="1" applyFill="1" applyBorder="1" applyAlignment="1" applyProtection="1">
      <alignment horizontal="center" vertical="center" wrapText="1"/>
    </xf>
    <xf numFmtId="0" fontId="50" fillId="22" borderId="63" xfId="0" applyFont="1" applyFill="1" applyBorder="1" applyAlignment="1" applyProtection="1">
      <alignment horizontal="center" vertical="center" wrapText="1"/>
    </xf>
    <xf numFmtId="0" fontId="50" fillId="22" borderId="64" xfId="0" applyFont="1" applyFill="1" applyBorder="1" applyAlignment="1" applyProtection="1">
      <alignment horizontal="center" vertical="center" wrapText="1"/>
    </xf>
    <xf numFmtId="0" fontId="50" fillId="22" borderId="18" xfId="0" applyFont="1" applyFill="1" applyBorder="1" applyAlignment="1" applyProtection="1">
      <alignment horizontal="center" vertical="center" wrapText="1"/>
    </xf>
    <xf numFmtId="0" fontId="49" fillId="11" borderId="54" xfId="0" applyFont="1" applyFill="1" applyBorder="1" applyAlignment="1" applyProtection="1">
      <alignment horizontal="center" vertical="center" wrapText="1"/>
    </xf>
    <xf numFmtId="0" fontId="49" fillId="11" borderId="31" xfId="0" applyFont="1" applyFill="1" applyBorder="1" applyAlignment="1" applyProtection="1">
      <alignment horizontal="center" vertical="center" wrapText="1"/>
    </xf>
    <xf numFmtId="0" fontId="49" fillId="11" borderId="55" xfId="0" applyFont="1" applyFill="1" applyBorder="1" applyAlignment="1" applyProtection="1">
      <alignment horizontal="center" vertical="center" wrapText="1"/>
    </xf>
    <xf numFmtId="0" fontId="49" fillId="11" borderId="54" xfId="0" applyFont="1" applyFill="1" applyBorder="1" applyAlignment="1" applyProtection="1">
      <alignment horizontal="center" vertical="center"/>
    </xf>
    <xf numFmtId="0" fontId="49" fillId="11" borderId="31" xfId="0" applyFont="1" applyFill="1" applyBorder="1" applyAlignment="1" applyProtection="1">
      <alignment horizontal="center" vertical="center"/>
    </xf>
    <xf numFmtId="0" fontId="49" fillId="11" borderId="55" xfId="0" applyFont="1" applyFill="1" applyBorder="1" applyAlignment="1" applyProtection="1">
      <alignment horizontal="center" vertical="center"/>
    </xf>
    <xf numFmtId="0" fontId="49" fillId="11" borderId="54" xfId="0" applyFont="1" applyFill="1" applyBorder="1" applyAlignment="1">
      <alignment horizontal="center" vertical="center" wrapText="1"/>
    </xf>
    <xf numFmtId="0" fontId="49" fillId="11" borderId="31" xfId="0" applyFont="1" applyFill="1" applyBorder="1" applyAlignment="1">
      <alignment horizontal="center" vertical="center" wrapText="1"/>
    </xf>
    <xf numFmtId="0" fontId="49" fillId="11" borderId="55" xfId="0" applyFont="1" applyFill="1" applyBorder="1" applyAlignment="1">
      <alignment horizontal="center" vertical="center" wrapText="1"/>
    </xf>
    <xf numFmtId="0" fontId="14" fillId="7" borderId="44" xfId="0" applyFont="1" applyFill="1" applyBorder="1" applyAlignment="1" applyProtection="1">
      <alignment horizontal="center" vertical="center"/>
    </xf>
    <xf numFmtId="0" fontId="14" fillId="7" borderId="47" xfId="0" applyFont="1" applyFill="1" applyBorder="1" applyAlignment="1" applyProtection="1">
      <alignment horizontal="center" vertical="center"/>
    </xf>
    <xf numFmtId="0" fontId="48" fillId="11" borderId="45" xfId="0" applyFont="1" applyFill="1" applyBorder="1" applyAlignment="1" applyProtection="1">
      <alignment horizontal="center" vertical="center"/>
    </xf>
    <xf numFmtId="0" fontId="48" fillId="11" borderId="46" xfId="0" applyFont="1" applyFill="1" applyBorder="1" applyAlignment="1" applyProtection="1">
      <alignment horizontal="center" vertical="center"/>
    </xf>
    <xf numFmtId="0" fontId="48" fillId="11" borderId="48" xfId="0" applyFont="1" applyFill="1" applyBorder="1" applyAlignment="1" applyProtection="1">
      <alignment horizontal="center" vertical="center"/>
    </xf>
    <xf numFmtId="0" fontId="50" fillId="22" borderId="5" xfId="0" applyFont="1" applyFill="1" applyBorder="1" applyAlignment="1" applyProtection="1">
      <alignment horizontal="center" vertical="center" wrapText="1"/>
    </xf>
    <xf numFmtId="0" fontId="50" fillId="22" borderId="25" xfId="0" applyFont="1" applyFill="1" applyBorder="1" applyAlignment="1" applyProtection="1">
      <alignment horizontal="center" vertical="center" wrapText="1"/>
    </xf>
    <xf numFmtId="0" fontId="50" fillId="22" borderId="37" xfId="0" applyFont="1" applyFill="1" applyBorder="1" applyAlignment="1" applyProtection="1">
      <alignment horizontal="center" vertical="center" wrapText="1"/>
    </xf>
    <xf numFmtId="0" fontId="50" fillId="22" borderId="23" xfId="0" applyFont="1" applyFill="1" applyBorder="1" applyAlignment="1" applyProtection="1">
      <alignment horizontal="center" vertical="center" wrapText="1"/>
    </xf>
    <xf numFmtId="0" fontId="49" fillId="11" borderId="44" xfId="0" applyFont="1" applyFill="1" applyBorder="1" applyAlignment="1" applyProtection="1">
      <alignment horizontal="center" vertical="center"/>
    </xf>
    <xf numFmtId="0" fontId="49" fillId="11" borderId="45" xfId="0" applyFont="1" applyFill="1" applyBorder="1" applyAlignment="1" applyProtection="1">
      <alignment horizontal="center" vertical="center"/>
    </xf>
    <xf numFmtId="0" fontId="49" fillId="11" borderId="46" xfId="0" applyFont="1" applyFill="1" applyBorder="1" applyAlignment="1" applyProtection="1">
      <alignment horizontal="center" vertical="center"/>
    </xf>
    <xf numFmtId="0" fontId="49" fillId="11" borderId="31" xfId="0" applyFont="1" applyFill="1" applyBorder="1" applyAlignment="1">
      <alignment horizontal="center" vertical="center"/>
    </xf>
    <xf numFmtId="0" fontId="49" fillId="11" borderId="55" xfId="0" applyFont="1" applyFill="1" applyBorder="1" applyAlignment="1">
      <alignment horizontal="center" vertical="center"/>
    </xf>
    <xf numFmtId="0" fontId="0" fillId="14" borderId="54" xfId="0" applyFill="1" applyBorder="1" applyAlignment="1">
      <alignment horizontal="center" wrapText="1"/>
    </xf>
    <xf numFmtId="0" fontId="0" fillId="14" borderId="49" xfId="0" applyFill="1" applyBorder="1" applyAlignment="1">
      <alignment horizontal="center" wrapText="1"/>
    </xf>
    <xf numFmtId="0" fontId="25" fillId="17" borderId="44" xfId="0" applyFont="1" applyFill="1" applyBorder="1" applyAlignment="1">
      <alignment horizontal="center" vertical="center" wrapText="1"/>
    </xf>
    <xf numFmtId="0" fontId="25" fillId="17" borderId="46" xfId="0" applyFont="1" applyFill="1" applyBorder="1" applyAlignment="1">
      <alignment horizontal="center" vertical="center" wrapText="1"/>
    </xf>
    <xf numFmtId="0" fontId="26" fillId="17" borderId="61" xfId="0" applyFont="1" applyFill="1" applyBorder="1" applyAlignment="1">
      <alignment horizontal="center" vertical="center" wrapText="1"/>
    </xf>
    <xf numFmtId="0" fontId="26" fillId="17" borderId="62" xfId="0" applyFont="1" applyFill="1" applyBorder="1" applyAlignment="1">
      <alignment horizontal="center"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26" fillId="17" borderId="58" xfId="0" applyFont="1" applyFill="1" applyBorder="1" applyAlignment="1">
      <alignment horizontal="center" vertical="center" wrapText="1"/>
    </xf>
    <xf numFmtId="0" fontId="26" fillId="17" borderId="59" xfId="0" applyFont="1" applyFill="1" applyBorder="1" applyAlignment="1">
      <alignment horizontal="center" vertical="center" wrapText="1"/>
    </xf>
    <xf numFmtId="0" fontId="0" fillId="25" borderId="19" xfId="0" applyFill="1" applyBorder="1" applyAlignment="1">
      <alignment horizontal="center" wrapText="1"/>
    </xf>
    <xf numFmtId="0" fontId="0" fillId="25" borderId="20" xfId="0" applyFill="1" applyBorder="1" applyAlignment="1">
      <alignment horizontal="center" wrapText="1"/>
    </xf>
    <xf numFmtId="0" fontId="0" fillId="0" borderId="60" xfId="0" applyBorder="1" applyAlignment="1">
      <alignment horizontal="center" wrapText="1"/>
    </xf>
    <xf numFmtId="0" fontId="0" fillId="0" borderId="57" xfId="0" applyBorder="1" applyAlignment="1">
      <alignment horizontal="center" wrapText="1"/>
    </xf>
    <xf numFmtId="0" fontId="0" fillId="0" borderId="25" xfId="0" applyBorder="1" applyAlignment="1">
      <alignment horizontal="left" wrapText="1"/>
    </xf>
    <xf numFmtId="0" fontId="0" fillId="0" borderId="23" xfId="0" applyBorder="1" applyAlignment="1">
      <alignment horizontal="left" wrapText="1"/>
    </xf>
    <xf numFmtId="0" fontId="0" fillId="0" borderId="6" xfId="0" applyBorder="1" applyAlignment="1">
      <alignment horizontal="center" wrapText="1"/>
    </xf>
    <xf numFmtId="0" fontId="0" fillId="0" borderId="13" xfId="0" applyBorder="1" applyAlignment="1">
      <alignment horizontal="center" wrapText="1"/>
    </xf>
    <xf numFmtId="0" fontId="25" fillId="17" borderId="17" xfId="0" applyFont="1" applyFill="1" applyBorder="1" applyAlignment="1">
      <alignment horizontal="center" wrapText="1"/>
    </xf>
    <xf numFmtId="0" fontId="25" fillId="17" borderId="24" xfId="0" applyFont="1" applyFill="1" applyBorder="1" applyAlignment="1">
      <alignment horizontal="center" wrapText="1"/>
    </xf>
    <xf numFmtId="0" fontId="0" fillId="0" borderId="21" xfId="0" applyBorder="1" applyAlignment="1">
      <alignment horizontal="left" vertical="center" wrapText="1"/>
    </xf>
    <xf numFmtId="0" fontId="0" fillId="0" borderId="29" xfId="0" applyBorder="1" applyAlignment="1">
      <alignment horizontal="left" vertical="center" wrapText="1"/>
    </xf>
    <xf numFmtId="0" fontId="22" fillId="22" borderId="5" xfId="0" applyFont="1" applyFill="1" applyBorder="1" applyAlignment="1">
      <alignment horizontal="center" vertical="center" wrapText="1"/>
    </xf>
    <xf numFmtId="0" fontId="20" fillId="11" borderId="5" xfId="0" applyFont="1" applyFill="1" applyBorder="1" applyAlignment="1">
      <alignment horizontal="center" vertical="center" wrapText="1"/>
    </xf>
    <xf numFmtId="0" fontId="24" fillId="22" borderId="5" xfId="0" applyFont="1" applyFill="1" applyBorder="1" applyAlignment="1">
      <alignment horizontal="center" wrapText="1"/>
    </xf>
    <xf numFmtId="0" fontId="11" fillId="12" borderId="5" xfId="1" applyFont="1" applyFill="1" applyBorder="1" applyAlignment="1">
      <alignment horizontal="center" vertical="center"/>
    </xf>
    <xf numFmtId="0" fontId="19" fillId="13" borderId="5" xfId="1" applyFont="1" applyFill="1" applyBorder="1" applyAlignment="1">
      <alignment horizontal="center" vertical="center" textRotation="90"/>
    </xf>
    <xf numFmtId="0" fontId="11" fillId="12" borderId="25" xfId="1" applyFont="1" applyFill="1" applyBorder="1" applyAlignment="1">
      <alignment horizontal="center" vertical="center"/>
    </xf>
    <xf numFmtId="0" fontId="11" fillId="12" borderId="27" xfId="1" applyFont="1" applyFill="1" applyBorder="1" applyAlignment="1">
      <alignment horizontal="center" vertical="center"/>
    </xf>
    <xf numFmtId="0" fontId="11" fillId="12" borderId="23" xfId="1" applyFont="1" applyFill="1" applyBorder="1" applyAlignment="1">
      <alignment horizontal="center" vertical="center"/>
    </xf>
    <xf numFmtId="0" fontId="19" fillId="13" borderId="22" xfId="1" applyFont="1" applyFill="1" applyBorder="1" applyAlignment="1">
      <alignment horizontal="center" vertical="center" textRotation="90"/>
    </xf>
    <xf numFmtId="0" fontId="19" fillId="13" borderId="26" xfId="1" applyFont="1" applyFill="1" applyBorder="1" applyAlignment="1">
      <alignment horizontal="center" vertical="center" textRotation="90"/>
    </xf>
    <xf numFmtId="0" fontId="19" fillId="13" borderId="7" xfId="1" applyFont="1" applyFill="1" applyBorder="1" applyAlignment="1">
      <alignment horizontal="center" vertical="center" textRotation="90"/>
    </xf>
    <xf numFmtId="0" fontId="39" fillId="28" borderId="17" xfId="0" applyFont="1" applyFill="1" applyBorder="1" applyAlignment="1" applyProtection="1">
      <alignment horizontal="center" vertical="center" wrapText="1"/>
    </xf>
    <xf numFmtId="0" fontId="39" fillId="28" borderId="19" xfId="0" applyFont="1" applyFill="1" applyBorder="1" applyAlignment="1" applyProtection="1">
      <alignment horizontal="center" vertical="center" wrapText="1"/>
    </xf>
    <xf numFmtId="0" fontId="25" fillId="23" borderId="54" xfId="0" applyFont="1" applyFill="1" applyBorder="1" applyAlignment="1">
      <alignment horizontal="center" wrapText="1"/>
    </xf>
    <xf numFmtId="0" fontId="25" fillId="23" borderId="31" xfId="0" applyFont="1" applyFill="1" applyBorder="1" applyAlignment="1">
      <alignment horizontal="center" wrapText="1"/>
    </xf>
    <xf numFmtId="0" fontId="25" fillId="23" borderId="55" xfId="0" applyFont="1" applyFill="1" applyBorder="1" applyAlignment="1">
      <alignment horizontal="center" wrapText="1"/>
    </xf>
    <xf numFmtId="0" fontId="44" fillId="23" borderId="25" xfId="2" applyFont="1" applyFill="1" applyBorder="1" applyAlignment="1">
      <alignment horizontal="center" vertical="center" wrapText="1"/>
    </xf>
    <xf numFmtId="0" fontId="44" fillId="23" borderId="23" xfId="2" applyFont="1" applyFill="1" applyBorder="1" applyAlignment="1">
      <alignment horizontal="center" vertical="center" wrapText="1"/>
    </xf>
    <xf numFmtId="0" fontId="43" fillId="18" borderId="61" xfId="4" applyFont="1" applyFill="1" applyBorder="1" applyAlignment="1" applyProtection="1">
      <alignment horizontal="center" vertical="center" wrapText="1"/>
      <protection locked="0"/>
    </xf>
    <xf numFmtId="0" fontId="43" fillId="18" borderId="66" xfId="4" applyFont="1" applyFill="1" applyBorder="1" applyAlignment="1" applyProtection="1">
      <alignment horizontal="center" vertical="center" wrapText="1"/>
      <protection locked="0"/>
    </xf>
    <xf numFmtId="0" fontId="43" fillId="18" borderId="67" xfId="4" applyFont="1" applyFill="1" applyBorder="1" applyAlignment="1" applyProtection="1">
      <alignment horizontal="center" vertical="center" wrapText="1"/>
      <protection locked="0"/>
    </xf>
    <xf numFmtId="0" fontId="43" fillId="18" borderId="68" xfId="4" applyFont="1" applyFill="1" applyBorder="1" applyAlignment="1" applyProtection="1">
      <alignment horizontal="center" vertical="center" wrapText="1"/>
      <protection locked="0"/>
    </xf>
    <xf numFmtId="0" fontId="43" fillId="18" borderId="62" xfId="4" applyFont="1" applyFill="1" applyBorder="1" applyAlignment="1" applyProtection="1">
      <alignment horizontal="center" vertical="center" wrapText="1"/>
      <protection locked="0"/>
    </xf>
    <xf numFmtId="0" fontId="13" fillId="7" borderId="19" xfId="4" applyFont="1" applyFill="1" applyBorder="1" applyAlignment="1" applyProtection="1">
      <alignment horizontal="center" vertical="center" wrapText="1"/>
      <protection locked="0"/>
    </xf>
    <xf numFmtId="0" fontId="13" fillId="7" borderId="5" xfId="4" applyFont="1" applyFill="1" applyBorder="1" applyAlignment="1" applyProtection="1">
      <alignment horizontal="center" vertical="center" wrapText="1"/>
      <protection locked="0"/>
    </xf>
    <xf numFmtId="0" fontId="1" fillId="6" borderId="5" xfId="2" applyFont="1" applyFill="1" applyBorder="1" applyAlignment="1">
      <alignment horizontal="center" wrapText="1"/>
    </xf>
    <xf numFmtId="0" fontId="36" fillId="18" borderId="30" xfId="2" applyFont="1" applyFill="1" applyBorder="1" applyAlignment="1">
      <alignment horizontal="center" vertical="center" wrapText="1"/>
    </xf>
    <xf numFmtId="0" fontId="36" fillId="18" borderId="0" xfId="2" applyFont="1" applyFill="1" applyBorder="1" applyAlignment="1">
      <alignment horizontal="center" vertical="center" wrapText="1"/>
    </xf>
    <xf numFmtId="0" fontId="36" fillId="18" borderId="73" xfId="2" applyFont="1" applyFill="1" applyBorder="1" applyAlignment="1">
      <alignment horizontal="center" vertical="center" wrapText="1"/>
    </xf>
    <xf numFmtId="0" fontId="42" fillId="6" borderId="0" xfId="4" applyFont="1" applyFill="1" applyBorder="1" applyAlignment="1" applyProtection="1">
      <alignment horizontal="center" vertical="center" wrapText="1"/>
      <protection locked="0"/>
    </xf>
    <xf numFmtId="0" fontId="42" fillId="6" borderId="73" xfId="4" applyFont="1" applyFill="1" applyBorder="1" applyAlignment="1" applyProtection="1">
      <alignment horizontal="center" vertical="center" wrapText="1"/>
      <protection locked="0"/>
    </xf>
    <xf numFmtId="0" fontId="6" fillId="17" borderId="74" xfId="2" applyFill="1" applyBorder="1" applyAlignment="1">
      <alignment wrapText="1"/>
    </xf>
    <xf numFmtId="0" fontId="6" fillId="17" borderId="75" xfId="2" applyFill="1" applyBorder="1" applyAlignment="1">
      <alignment wrapText="1"/>
    </xf>
    <xf numFmtId="0" fontId="6" fillId="17" borderId="76" xfId="2" applyFill="1" applyBorder="1" applyAlignment="1">
      <alignment wrapText="1"/>
    </xf>
    <xf numFmtId="0" fontId="6" fillId="0" borderId="22" xfId="2" applyBorder="1" applyAlignment="1">
      <alignment wrapText="1"/>
    </xf>
    <xf numFmtId="0" fontId="6" fillId="0" borderId="26" xfId="2" applyBorder="1" applyAlignment="1">
      <alignment wrapText="1"/>
    </xf>
    <xf numFmtId="0" fontId="6" fillId="0" borderId="7" xfId="2" applyBorder="1" applyAlignment="1">
      <alignment wrapText="1"/>
    </xf>
    <xf numFmtId="0" fontId="6" fillId="0" borderId="18" xfId="2" applyBorder="1" applyAlignment="1">
      <alignment horizontal="center" wrapText="1"/>
    </xf>
    <xf numFmtId="0" fontId="1" fillId="0" borderId="5" xfId="2" applyFont="1" applyBorder="1" applyAlignment="1">
      <alignment horizontal="center" wrapText="1"/>
    </xf>
    <xf numFmtId="0" fontId="6" fillId="0" borderId="5" xfId="2" applyBorder="1" applyAlignment="1">
      <alignment horizontal="center" wrapText="1"/>
    </xf>
    <xf numFmtId="0" fontId="6" fillId="0" borderId="22" xfId="2" applyBorder="1" applyAlignment="1">
      <alignment horizontal="center" wrapText="1"/>
    </xf>
  </cellXfs>
  <cellStyles count="8">
    <cellStyle name="Excel Built-in Normal" xfId="1" xr:uid="{00000000-0005-0000-0000-000000000000}"/>
    <cellStyle name="Moneda 2" xfId="7" xr:uid="{00000000-0005-0000-0000-000001000000}"/>
    <cellStyle name="Normal" xfId="0" builtinId="0"/>
    <cellStyle name="Normal 2" xfId="2" xr:uid="{00000000-0005-0000-0000-000003000000}"/>
    <cellStyle name="Normal 2 2" xfId="3" xr:uid="{00000000-0005-0000-0000-000004000000}"/>
    <cellStyle name="Normal_Mapa de riesgos nuevo IST_GESTION ultimo" xfId="4" xr:uid="{00000000-0005-0000-0000-000005000000}"/>
    <cellStyle name="Salida 2" xfId="5" xr:uid="{00000000-0005-0000-0000-000006000000}"/>
    <cellStyle name="Salida 2 2" xfId="6" xr:uid="{00000000-0005-0000-0000-000007000000}"/>
  </cellStyles>
  <dxfs count="51">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s>
  <tableStyles count="0" defaultTableStyle="TableStyleMedium2" defaultPivotStyle="PivotStyleLight16"/>
  <colors>
    <mruColors>
      <color rgb="FF633B90"/>
      <color rgb="FF632990"/>
      <color rgb="FF7BEFC3"/>
      <color rgb="FF4477F0"/>
      <color rgb="FF3D11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854982</xdr:colOff>
      <xdr:row>4</xdr:row>
      <xdr:rowOff>272143</xdr:rowOff>
    </xdr:from>
    <xdr:to>
      <xdr:col>0</xdr:col>
      <xdr:colOff>3037265</xdr:colOff>
      <xdr:row>5</xdr:row>
      <xdr:rowOff>588130</xdr:rowOff>
    </xdr:to>
    <xdr:pic>
      <xdr:nvPicPr>
        <xdr:cNvPr id="3" name="image11.pn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rcRect/>
        <a:stretch>
          <a:fillRect/>
        </a:stretch>
      </xdr:blipFill>
      <xdr:spPr>
        <a:xfrm>
          <a:off x="854982" y="2002518"/>
          <a:ext cx="2182283" cy="1157362"/>
        </a:xfrm>
        <a:prstGeom prst="rect">
          <a:avLst/>
        </a:prstGeom>
        <a:ln/>
      </xdr:spPr>
    </xdr:pic>
    <xdr:clientData/>
  </xdr:twoCellAnchor>
  <xdr:twoCellAnchor editAs="oneCell">
    <xdr:from>
      <xdr:col>35</xdr:col>
      <xdr:colOff>73478</xdr:colOff>
      <xdr:row>0</xdr:row>
      <xdr:rowOff>157843</xdr:rowOff>
    </xdr:from>
    <xdr:to>
      <xdr:col>35</xdr:col>
      <xdr:colOff>2244875</xdr:colOff>
      <xdr:row>1</xdr:row>
      <xdr:rowOff>1026280</xdr:rowOff>
    </xdr:to>
    <xdr:pic>
      <xdr:nvPicPr>
        <xdr:cNvPr id="5" name="image11.png">
          <a:extLst>
            <a:ext uri="{FF2B5EF4-FFF2-40B4-BE49-F238E27FC236}">
              <a16:creationId xmlns:a16="http://schemas.microsoft.com/office/drawing/2014/main" id="{32B87770-1603-4C1F-B462-1F1C8C22D64B}"/>
            </a:ext>
          </a:extLst>
        </xdr:cNvPr>
        <xdr:cNvPicPr/>
      </xdr:nvPicPr>
      <xdr:blipFill>
        <a:blip xmlns:r="http://schemas.openxmlformats.org/officeDocument/2006/relationships" r:embed="rId1"/>
        <a:srcRect/>
        <a:stretch>
          <a:fillRect/>
        </a:stretch>
      </xdr:blipFill>
      <xdr:spPr>
        <a:xfrm>
          <a:off x="57386764" y="157843"/>
          <a:ext cx="2171397" cy="1167794"/>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2345766</xdr:colOff>
      <xdr:row>1</xdr:row>
      <xdr:rowOff>74707</xdr:rowOff>
    </xdr:from>
    <xdr:to>
      <xdr:col>0</xdr:col>
      <xdr:colOff>3538394</xdr:colOff>
      <xdr:row>1</xdr:row>
      <xdr:rowOff>747061</xdr:rowOff>
    </xdr:to>
    <xdr:pic>
      <xdr:nvPicPr>
        <xdr:cNvPr id="3" name="image11.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srcRect/>
        <a:stretch>
          <a:fillRect/>
        </a:stretch>
      </xdr:blipFill>
      <xdr:spPr>
        <a:xfrm>
          <a:off x="2345766" y="268942"/>
          <a:ext cx="1192628" cy="672354"/>
        </a:xfrm>
        <a:prstGeom prst="rect">
          <a:avLst/>
        </a:prstGeom>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C:/Users/martin.puerto/Documents/Martin%202015/Riesgos/Copia%20de%20PROPUESTA%20MAPA%20DE%20RIESGOS%20SNR%202013%20fina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den/Downloads/SM.FT.05%20MAPA%20DE%20RIESGOS%20PARA%20PROCESOS%202021%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den/Desktop/SM.FT.05%20MAPA%20DE%20RIESGOS%20PARA%20PROCESOS%202021%20jor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
      <sheetName val="Mapa Riesgos  (final)"/>
      <sheetName val="Tablas de Valoracion"/>
      <sheetName val="Evalua Control"/>
      <sheetName val="Escala"/>
      <sheetName val="Grafica Estrate"/>
      <sheetName val="Datos"/>
      <sheetName val="Copia de PROPUESTA MAPA DE RIES"/>
    </sheetNames>
    <sheetDataSet>
      <sheetData sheetId="0">
        <row r="2">
          <cell r="L2" t="str">
            <v>INT</v>
          </cell>
          <cell r="M2" t="str">
            <v>EXT</v>
          </cell>
        </row>
      </sheetData>
      <sheetData sheetId="1"/>
      <sheetData sheetId="2">
        <row r="3">
          <cell r="B3" t="str">
            <v>Estratégico</v>
          </cell>
        </row>
      </sheetData>
      <sheetData sheetId="3" refreshError="1"/>
      <sheetData sheetId="4">
        <row r="4">
          <cell r="A4" t="str">
            <v xml:space="preserve">1. El evento puede ocurrir solo en circunstancias excepcionales.
No se ha presentado en los últimos 5 años.
</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PROCESO"/>
      <sheetName val="MAPA DE RIESGOS"/>
      <sheetName val="IMPACTO DE CORRUPCIÓN"/>
      <sheetName val="Listas Nuevas"/>
      <sheetName val="MATRIZ DE CALIFICACIÓN"/>
      <sheetName val="Evaluación Diseño Control"/>
      <sheetName val="Evalua Control"/>
    </sheetNames>
    <sheetDataSet>
      <sheetData sheetId="0"/>
      <sheetData sheetId="1"/>
      <sheetData sheetId="2"/>
      <sheetData sheetId="3">
        <row r="3">
          <cell r="X3" t="str">
            <v>FUERTEFUERTE</v>
          </cell>
          <cell r="Y3" t="str">
            <v>FUERTE</v>
          </cell>
          <cell r="Z3" t="str">
            <v>No</v>
          </cell>
        </row>
        <row r="4">
          <cell r="X4" t="str">
            <v>FUERTEMODERADO</v>
          </cell>
          <cell r="Y4" t="str">
            <v>MODERADO</v>
          </cell>
          <cell r="Z4" t="str">
            <v>Si</v>
          </cell>
        </row>
        <row r="5">
          <cell r="X5" t="str">
            <v>FUERTEDÉBIL</v>
          </cell>
          <cell r="Y5" t="str">
            <v>DÉBIL</v>
          </cell>
          <cell r="Z5" t="str">
            <v>Si</v>
          </cell>
        </row>
        <row r="6">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4">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5">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PROCESO"/>
      <sheetName val="MAPA DE RIESGOS"/>
      <sheetName val="IMPACTO DE CORRUPCIÓN"/>
      <sheetName val="Listas Nuevas"/>
      <sheetName val="MATRIZ DE CALIFICACIÓN"/>
      <sheetName val="Evaluación Diseño Control"/>
      <sheetName val="Evalua Control"/>
    </sheetNames>
    <sheetDataSet>
      <sheetData sheetId="0" refreshError="1"/>
      <sheetData sheetId="1" refreshError="1"/>
      <sheetData sheetId="2" refreshError="1"/>
      <sheetData sheetId="3"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4"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5"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5">
    <tabColor theme="8" tint="-0.499984740745262"/>
  </sheetPr>
  <dimension ref="A1:AZ32"/>
  <sheetViews>
    <sheetView tabSelected="1" topLeftCell="A4" zoomScale="70" zoomScaleNormal="70" workbookViewId="0">
      <pane ySplit="4" topLeftCell="A8" activePane="bottomLeft" state="frozen"/>
      <selection activeCell="A4" sqref="A4"/>
      <selection pane="bottomLeft" activeCell="A8" sqref="A8"/>
    </sheetView>
  </sheetViews>
  <sheetFormatPr baseColWidth="10" defaultColWidth="10.7109375" defaultRowHeight="54" customHeight="1" x14ac:dyDescent="0.25"/>
  <cols>
    <col min="1" max="1" width="60.42578125" style="150" customWidth="1"/>
    <col min="2" max="2" width="68.85546875" style="150" customWidth="1"/>
    <col min="3" max="3" width="75.28515625" style="150" customWidth="1"/>
    <col min="4" max="4" width="28.42578125" style="150" customWidth="1"/>
    <col min="5" max="5" width="24.7109375" style="150" customWidth="1"/>
    <col min="6" max="6" width="28.7109375" style="150" customWidth="1"/>
    <col min="7" max="7" width="27.42578125" style="150" customWidth="1"/>
    <col min="8" max="8" width="62.140625" style="150" customWidth="1"/>
    <col min="9" max="9" width="62.7109375" style="150" customWidth="1"/>
    <col min="10" max="10" width="44.28515625" style="150" customWidth="1"/>
    <col min="11" max="11" width="22.28515625" style="150" customWidth="1"/>
    <col min="12" max="12" width="18.42578125" style="150" customWidth="1"/>
    <col min="13" max="13" width="31.5703125" style="150" customWidth="1"/>
    <col min="14" max="14" width="31.7109375" style="150" customWidth="1"/>
    <col min="15" max="15" width="26.42578125" style="150" customWidth="1"/>
    <col min="16" max="16" width="63.7109375" style="150" customWidth="1"/>
    <col min="17" max="17" width="32" style="150" customWidth="1"/>
    <col min="18" max="18" width="28" style="150" customWidth="1"/>
    <col min="19" max="19" width="51.28515625" style="150" customWidth="1"/>
    <col min="20" max="20" width="53.85546875" style="150" customWidth="1"/>
    <col min="21" max="21" width="45.42578125" style="150" customWidth="1"/>
    <col min="22" max="22" width="72.85546875" style="150" customWidth="1"/>
    <col min="23" max="24" width="20" style="150" customWidth="1"/>
    <col min="25" max="25" width="28.140625" style="150" customWidth="1"/>
    <col min="26" max="26" width="21.7109375" style="150" customWidth="1"/>
    <col min="27" max="27" width="24.42578125" style="150" customWidth="1"/>
    <col min="28" max="28" width="24.85546875" style="150" customWidth="1"/>
    <col min="29" max="29" width="22" style="150" customWidth="1"/>
    <col min="30" max="30" width="21.42578125" style="150" customWidth="1"/>
    <col min="31" max="31" width="24.42578125" style="150" customWidth="1"/>
    <col min="32" max="32" width="34.7109375" style="150" customWidth="1"/>
    <col min="33" max="33" width="22.85546875" style="150" customWidth="1"/>
    <col min="34" max="34" width="21.42578125" style="150" customWidth="1"/>
    <col min="35" max="35" width="28.28515625" style="150" customWidth="1"/>
    <col min="36" max="36" width="53.42578125" style="150" customWidth="1"/>
    <col min="37" max="39" width="21.7109375" style="150" customWidth="1"/>
    <col min="40" max="40" width="19.5703125" style="150" customWidth="1"/>
    <col min="41" max="43" width="21.7109375" style="150" customWidth="1"/>
    <col min="44" max="44" width="18.85546875" style="150" customWidth="1"/>
    <col min="45" max="45" width="73.5703125" style="150" customWidth="1"/>
    <col min="46" max="46" width="62.28515625" style="150" customWidth="1"/>
    <col min="47" max="47" width="52.42578125" style="150" customWidth="1"/>
    <col min="48" max="48" width="24.42578125" style="150" customWidth="1"/>
    <col min="49" max="49" width="23.28515625" style="150" customWidth="1"/>
    <col min="50" max="50" width="37.5703125" style="150" customWidth="1"/>
    <col min="51" max="51" width="73.85546875" style="150" customWidth="1"/>
    <col min="52" max="52" width="85.42578125" style="150" customWidth="1"/>
    <col min="53" max="16062" width="10.7109375" style="150"/>
    <col min="16063" max="16384" width="0" style="150" hidden="1" customWidth="1"/>
  </cols>
  <sheetData>
    <row r="1" spans="1:52" ht="24" customHeight="1" x14ac:dyDescent="0.25">
      <c r="A1" s="149"/>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c r="AR1" s="149"/>
      <c r="AS1" s="149"/>
      <c r="AT1" s="149"/>
      <c r="AU1" s="149"/>
      <c r="AV1" s="149"/>
      <c r="AW1" s="149"/>
      <c r="AX1" s="149"/>
    </row>
    <row r="2" spans="1:52" ht="93.75" customHeight="1" thickBot="1" x14ac:dyDescent="0.3">
      <c r="A2" s="149"/>
      <c r="B2" s="151" t="s">
        <v>337</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row>
    <row r="3" spans="1:52" ht="36" customHeight="1" thickBot="1" x14ac:dyDescent="0.4">
      <c r="A3" s="219" t="s">
        <v>336</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1"/>
    </row>
    <row r="4" spans="1:52" ht="18.75" customHeight="1" thickBot="1" x14ac:dyDescent="0.3">
      <c r="A4" s="152"/>
      <c r="B4" s="152"/>
      <c r="C4" s="152"/>
      <c r="D4" s="152"/>
      <c r="E4" s="152"/>
      <c r="F4" s="152"/>
      <c r="G4" s="152"/>
      <c r="H4" s="152"/>
      <c r="I4" s="152"/>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row>
    <row r="5" spans="1:52" ht="66.75" customHeight="1" thickBot="1" x14ac:dyDescent="0.3">
      <c r="A5" s="235"/>
      <c r="B5" s="237" t="s">
        <v>9</v>
      </c>
      <c r="C5" s="237"/>
      <c r="D5" s="238"/>
      <c r="E5" s="244" t="s">
        <v>298</v>
      </c>
      <c r="F5" s="245"/>
      <c r="G5" s="245"/>
      <c r="H5" s="245"/>
      <c r="I5" s="245"/>
      <c r="J5" s="245"/>
      <c r="K5" s="245"/>
      <c r="L5" s="245"/>
      <c r="M5" s="246"/>
      <c r="N5" s="232" t="s">
        <v>299</v>
      </c>
      <c r="O5" s="247"/>
      <c r="P5" s="247"/>
      <c r="Q5" s="247"/>
      <c r="R5" s="247"/>
      <c r="S5" s="247"/>
      <c r="T5" s="247"/>
      <c r="U5" s="247"/>
      <c r="V5" s="248"/>
      <c r="W5" s="226" t="s">
        <v>300</v>
      </c>
      <c r="X5" s="227"/>
      <c r="Y5" s="227"/>
      <c r="Z5" s="227"/>
      <c r="AA5" s="227"/>
      <c r="AB5" s="227"/>
      <c r="AC5" s="227"/>
      <c r="AD5" s="227"/>
      <c r="AE5" s="227"/>
      <c r="AF5" s="227"/>
      <c r="AG5" s="227"/>
      <c r="AH5" s="227"/>
      <c r="AI5" s="227"/>
      <c r="AJ5" s="228"/>
      <c r="AK5" s="232" t="s">
        <v>303</v>
      </c>
      <c r="AL5" s="233"/>
      <c r="AM5" s="233"/>
      <c r="AN5" s="233"/>
      <c r="AO5" s="233"/>
      <c r="AP5" s="233"/>
      <c r="AQ5" s="234"/>
      <c r="AR5" s="229" t="s">
        <v>301</v>
      </c>
      <c r="AS5" s="230"/>
      <c r="AT5" s="230"/>
      <c r="AU5" s="230"/>
      <c r="AV5" s="230"/>
      <c r="AW5" s="230"/>
      <c r="AX5" s="231"/>
    </row>
    <row r="6" spans="1:52" ht="89.25" customHeight="1" thickBot="1" x14ac:dyDescent="0.3">
      <c r="A6" s="236"/>
      <c r="B6" s="239"/>
      <c r="C6" s="239"/>
      <c r="D6" s="239"/>
      <c r="E6" s="240" t="s">
        <v>318</v>
      </c>
      <c r="F6" s="240"/>
      <c r="G6" s="240"/>
      <c r="H6" s="240"/>
      <c r="I6" s="241" t="s">
        <v>57</v>
      </c>
      <c r="J6" s="242"/>
      <c r="K6" s="242"/>
      <c r="L6" s="242"/>
      <c r="M6" s="243"/>
      <c r="N6" s="214" t="s">
        <v>180</v>
      </c>
      <c r="O6" s="214"/>
      <c r="P6" s="214"/>
      <c r="Q6" s="214"/>
      <c r="R6" s="214"/>
      <c r="S6" s="214"/>
      <c r="T6" s="214"/>
      <c r="U6" s="214"/>
      <c r="V6" s="214"/>
      <c r="W6" s="225" t="s">
        <v>190</v>
      </c>
      <c r="X6" s="225"/>
      <c r="Y6" s="153" t="s">
        <v>188</v>
      </c>
      <c r="Z6" s="153" t="s">
        <v>191</v>
      </c>
      <c r="AA6" s="153" t="s">
        <v>192</v>
      </c>
      <c r="AB6" s="153" t="s">
        <v>193</v>
      </c>
      <c r="AC6" s="153" t="s">
        <v>194</v>
      </c>
      <c r="AD6" s="215" t="s">
        <v>234</v>
      </c>
      <c r="AE6" s="216"/>
      <c r="AF6" s="153" t="s">
        <v>235</v>
      </c>
      <c r="AG6" s="215" t="s">
        <v>236</v>
      </c>
      <c r="AH6" s="216"/>
      <c r="AI6" s="153" t="s">
        <v>239</v>
      </c>
      <c r="AJ6" s="154" t="s">
        <v>237</v>
      </c>
      <c r="AK6" s="217" t="s">
        <v>245</v>
      </c>
      <c r="AL6" s="218"/>
      <c r="AM6" s="223" t="s">
        <v>281</v>
      </c>
      <c r="AN6" s="224"/>
      <c r="AO6" s="216" t="s">
        <v>261</v>
      </c>
      <c r="AP6" s="225"/>
      <c r="AQ6" s="215"/>
      <c r="AR6" s="217" t="s">
        <v>302</v>
      </c>
      <c r="AS6" s="222"/>
      <c r="AT6" s="222"/>
      <c r="AU6" s="222"/>
      <c r="AV6" s="222"/>
      <c r="AW6" s="222"/>
      <c r="AX6" s="218"/>
    </row>
    <row r="7" spans="1:52" ht="117.75" customHeight="1" thickBot="1" x14ac:dyDescent="0.3">
      <c r="A7" s="155" t="s">
        <v>320</v>
      </c>
      <c r="B7" s="190" t="s">
        <v>272</v>
      </c>
      <c r="C7" s="156" t="s">
        <v>225</v>
      </c>
      <c r="D7" s="157" t="s">
        <v>319</v>
      </c>
      <c r="E7" s="158" t="s">
        <v>356</v>
      </c>
      <c r="F7" s="159" t="s">
        <v>282</v>
      </c>
      <c r="G7" s="159" t="s">
        <v>283</v>
      </c>
      <c r="H7" s="159" t="s">
        <v>284</v>
      </c>
      <c r="I7" s="160" t="s">
        <v>171</v>
      </c>
      <c r="J7" s="161" t="s">
        <v>21</v>
      </c>
      <c r="K7" s="160" t="s">
        <v>0</v>
      </c>
      <c r="L7" s="160" t="s">
        <v>11</v>
      </c>
      <c r="M7" s="157" t="s">
        <v>179</v>
      </c>
      <c r="N7" s="161" t="s">
        <v>12</v>
      </c>
      <c r="O7" s="160" t="s">
        <v>221</v>
      </c>
      <c r="P7" s="160" t="s">
        <v>13</v>
      </c>
      <c r="Q7" s="160" t="s">
        <v>190</v>
      </c>
      <c r="R7" s="160" t="s">
        <v>188</v>
      </c>
      <c r="S7" s="160" t="s">
        <v>189</v>
      </c>
      <c r="T7" s="160" t="s">
        <v>192</v>
      </c>
      <c r="U7" s="160" t="s">
        <v>193</v>
      </c>
      <c r="V7" s="160" t="s">
        <v>223</v>
      </c>
      <c r="W7" s="162" t="s">
        <v>211</v>
      </c>
      <c r="X7" s="162" t="s">
        <v>212</v>
      </c>
      <c r="Y7" s="162" t="s">
        <v>213</v>
      </c>
      <c r="Z7" s="162" t="s">
        <v>214</v>
      </c>
      <c r="AA7" s="162" t="s">
        <v>215</v>
      </c>
      <c r="AB7" s="162" t="s">
        <v>216</v>
      </c>
      <c r="AC7" s="162" t="s">
        <v>217</v>
      </c>
      <c r="AD7" s="163" t="s">
        <v>224</v>
      </c>
      <c r="AE7" s="164" t="s">
        <v>240</v>
      </c>
      <c r="AF7" s="165" t="s">
        <v>357</v>
      </c>
      <c r="AG7" s="164" t="s">
        <v>241</v>
      </c>
      <c r="AH7" s="163" t="s">
        <v>224</v>
      </c>
      <c r="AI7" s="163" t="s">
        <v>238</v>
      </c>
      <c r="AJ7" s="166" t="s">
        <v>358</v>
      </c>
      <c r="AK7" s="167" t="s">
        <v>243</v>
      </c>
      <c r="AL7" s="167" t="s">
        <v>242</v>
      </c>
      <c r="AM7" s="168" t="s">
        <v>244</v>
      </c>
      <c r="AN7" s="168" t="s">
        <v>242</v>
      </c>
      <c r="AO7" s="160" t="s">
        <v>0</v>
      </c>
      <c r="AP7" s="160" t="s">
        <v>11</v>
      </c>
      <c r="AQ7" s="169" t="s">
        <v>260</v>
      </c>
      <c r="AR7" s="160" t="s">
        <v>10</v>
      </c>
      <c r="AS7" s="156" t="s">
        <v>265</v>
      </c>
      <c r="AT7" s="156" t="s">
        <v>262</v>
      </c>
      <c r="AU7" s="156" t="s">
        <v>150</v>
      </c>
      <c r="AV7" s="156" t="s">
        <v>263</v>
      </c>
      <c r="AW7" s="156" t="s">
        <v>264</v>
      </c>
      <c r="AX7" s="210" t="s">
        <v>151</v>
      </c>
      <c r="AY7" s="156" t="s">
        <v>644</v>
      </c>
      <c r="AZ7" s="156" t="s">
        <v>649</v>
      </c>
    </row>
    <row r="8" spans="1:52" s="177" customFormat="1" ht="124.5" customHeight="1" x14ac:dyDescent="0.25">
      <c r="A8" s="170" t="s">
        <v>285</v>
      </c>
      <c r="B8" s="172" t="s">
        <v>471</v>
      </c>
      <c r="C8" s="171" t="s">
        <v>338</v>
      </c>
      <c r="D8" s="146" t="s">
        <v>26</v>
      </c>
      <c r="E8" s="170"/>
      <c r="F8" s="170"/>
      <c r="G8" s="170"/>
      <c r="H8" s="171" t="s">
        <v>371</v>
      </c>
      <c r="I8" s="171" t="s">
        <v>351</v>
      </c>
      <c r="J8" s="146" t="s">
        <v>177</v>
      </c>
      <c r="K8" s="173">
        <f>VLOOKUP($J8,'Listas Nuevas'!$L$2:$N$6,2,0)</f>
        <v>1</v>
      </c>
      <c r="L8" s="174" t="s">
        <v>30</v>
      </c>
      <c r="M8" s="173" t="str">
        <f>INDEX('MATRIZ DE CALIFICACIÓN'!$D$4:$H$8,MID($K8,1,1),MID($L8,1,1))</f>
        <v>(4) ZONA DE RIESGO ALTA
Reducir, Evitar, Compartir o Transferir el Riesgo</v>
      </c>
      <c r="N8" s="146" t="s">
        <v>219</v>
      </c>
      <c r="O8" s="146" t="s">
        <v>322</v>
      </c>
      <c r="P8" s="171" t="s">
        <v>375</v>
      </c>
      <c r="Q8" s="170" t="s">
        <v>355</v>
      </c>
      <c r="R8" s="170" t="s">
        <v>368</v>
      </c>
      <c r="S8" s="170" t="s">
        <v>377</v>
      </c>
      <c r="T8" s="147" t="s">
        <v>380</v>
      </c>
      <c r="U8" s="170" t="s">
        <v>381</v>
      </c>
      <c r="V8" s="188" t="s">
        <v>539</v>
      </c>
      <c r="W8" s="146" t="s">
        <v>200</v>
      </c>
      <c r="X8" s="146" t="s">
        <v>196</v>
      </c>
      <c r="Y8" s="146" t="s">
        <v>198</v>
      </c>
      <c r="Z8" s="146" t="s">
        <v>203</v>
      </c>
      <c r="AA8" s="146" t="s">
        <v>204</v>
      </c>
      <c r="AB8" s="146" t="s">
        <v>206</v>
      </c>
      <c r="AC8" s="146" t="s">
        <v>208</v>
      </c>
      <c r="AD8" s="173">
        <f>SUM(IF($W8='Evaluación Diseño Control'!$C$2,15)+IF($X8='Evaluación Diseño Control'!$C$3,15)+IF($Y8='Evaluación Diseño Control'!$C$4,15)+IF($Z8='Evaluación Diseño Control'!$C$5,15,IF($Z8='Evaluación Diseño Control'!$D$5,10))+IF($AA8='Evaluación Diseño Control'!$C$6,15)+IF($AB8='Evaluación Diseño Control'!$C$7,15)+IF($AC8='Evaluación Diseño Control'!$C$8,10,IF($AC8='Evaluación Diseño Control'!$D$8,5)))</f>
        <v>100</v>
      </c>
      <c r="AE8" s="173" t="str">
        <f>IF($AD8&gt;95,"FUERTE",IF($AD8&gt;85,"MODERADO","DÉBIL"))</f>
        <v>FUERTE</v>
      </c>
      <c r="AF8" s="146" t="s">
        <v>249</v>
      </c>
      <c r="AG8" s="173" t="str">
        <f>VLOOKUP(CONCATENATE($AE8,$AF8),'Listas Nuevas'!$X$3:$Z$11,2,0)</f>
        <v>FUERTE</v>
      </c>
      <c r="AH8" s="173">
        <f>IF($AG8="FUERTE",100,IF($AG8="MODERADO",50,0))</f>
        <v>100</v>
      </c>
      <c r="AI8" s="175" t="str">
        <f>VLOOKUP(CONCATENATE($AE8,$AF8),'Listas Nuevas'!$X$3:$Z$11,3,0)</f>
        <v>No</v>
      </c>
      <c r="AJ8" s="176" t="s">
        <v>249</v>
      </c>
      <c r="AK8" s="170" t="s">
        <v>250</v>
      </c>
      <c r="AL8" s="173">
        <f>IFERROR(VLOOKUP(CONCATENATE(AJ8,AK8),'Listas Nuevas'!$AC$6:$AD$7,2,0),0)</f>
        <v>2</v>
      </c>
      <c r="AM8" s="170" t="s">
        <v>250</v>
      </c>
      <c r="AN8" s="173">
        <f>IFERROR(VLOOKUP(CONCATENATE(AJ8,AM8),'Listas Nuevas'!$AE$6:AI8,2,0),0)</f>
        <v>2</v>
      </c>
      <c r="AO8" s="174" t="s">
        <v>178</v>
      </c>
      <c r="AP8" s="174" t="s">
        <v>28</v>
      </c>
      <c r="AQ8" s="173" t="str">
        <f>INDEX('MATRIZ DE CALIFICACIÓN'!$D$4:$H$8,MID($AO8,1,1),MID($AP8,1,1))</f>
        <v>(2) ZONA DE RIESGO BAJA
Asumir el riesgo</v>
      </c>
      <c r="AR8" s="146" t="s">
        <v>266</v>
      </c>
      <c r="AS8" s="178" t="s">
        <v>541</v>
      </c>
      <c r="AT8" s="178" t="s">
        <v>542</v>
      </c>
      <c r="AU8" s="178" t="s">
        <v>549</v>
      </c>
      <c r="AV8" s="178" t="s">
        <v>543</v>
      </c>
      <c r="AW8" s="178" t="s">
        <v>544</v>
      </c>
      <c r="AX8" s="178" t="s">
        <v>545</v>
      </c>
      <c r="AY8" s="26" t="s">
        <v>632</v>
      </c>
      <c r="AZ8" s="26" t="s">
        <v>655</v>
      </c>
    </row>
    <row r="9" spans="1:52" s="177" customFormat="1" ht="103.5" customHeight="1" x14ac:dyDescent="0.25">
      <c r="A9" s="170" t="s">
        <v>285</v>
      </c>
      <c r="B9" s="172" t="s">
        <v>372</v>
      </c>
      <c r="C9" s="171" t="s">
        <v>338</v>
      </c>
      <c r="D9" s="146" t="s">
        <v>26</v>
      </c>
      <c r="E9" s="170"/>
      <c r="F9" s="170"/>
      <c r="G9" s="170"/>
      <c r="H9" s="171" t="s">
        <v>374</v>
      </c>
      <c r="I9" s="171" t="s">
        <v>351</v>
      </c>
      <c r="J9" s="146" t="s">
        <v>177</v>
      </c>
      <c r="K9" s="173">
        <f>VLOOKUP($J9,'Listas Nuevas'!$L$2:$N$6,2,0)</f>
        <v>1</v>
      </c>
      <c r="L9" s="174" t="s">
        <v>30</v>
      </c>
      <c r="M9" s="173" t="str">
        <f>INDEX('MATRIZ DE CALIFICACIÓN'!$D$4:$H$8,MID($K9,1,1),MID($L9,1,1))</f>
        <v>(4) ZONA DE RIESGO ALTA
Reducir, Evitar, Compartir o Transferir el Riesgo</v>
      </c>
      <c r="N9" s="146" t="s">
        <v>219</v>
      </c>
      <c r="O9" s="146" t="s">
        <v>322</v>
      </c>
      <c r="P9" s="171" t="s">
        <v>376</v>
      </c>
      <c r="Q9" s="170" t="s">
        <v>355</v>
      </c>
      <c r="R9" s="170" t="s">
        <v>367</v>
      </c>
      <c r="S9" s="170" t="s">
        <v>378</v>
      </c>
      <c r="T9" s="147" t="s">
        <v>379</v>
      </c>
      <c r="U9" s="170" t="s">
        <v>489</v>
      </c>
      <c r="V9" s="188" t="s">
        <v>540</v>
      </c>
      <c r="W9" s="146" t="s">
        <v>200</v>
      </c>
      <c r="X9" s="146" t="s">
        <v>196</v>
      </c>
      <c r="Y9" s="146" t="s">
        <v>198</v>
      </c>
      <c r="Z9" s="146" t="s">
        <v>203</v>
      </c>
      <c r="AA9" s="146" t="s">
        <v>204</v>
      </c>
      <c r="AB9" s="146" t="s">
        <v>206</v>
      </c>
      <c r="AC9" s="146" t="s">
        <v>208</v>
      </c>
      <c r="AD9" s="173">
        <f>SUM(IF($W9='Evaluación Diseño Control'!$C$2,15)+IF($X9='Evaluación Diseño Control'!$C$3,15)+IF($Y9='Evaluación Diseño Control'!$C$4,15)+IF($Z9='Evaluación Diseño Control'!$C$5,15,IF($Z9='Evaluación Diseño Control'!$D$5,10))+IF($AA9='Evaluación Diseño Control'!$C$6,15)+IF($AB9='Evaluación Diseño Control'!$C$7,15)+IF($AC9='Evaluación Diseño Control'!$C$8,10,IF($AC9='Evaluación Diseño Control'!$D$8,5)))</f>
        <v>100</v>
      </c>
      <c r="AE9" s="173" t="str">
        <f>IF($AD9&gt;95,"FUERTE",IF($AD9&gt;85,"MODERADO","DÉBIL"))</f>
        <v>FUERTE</v>
      </c>
      <c r="AF9" s="146" t="s">
        <v>249</v>
      </c>
      <c r="AG9" s="173" t="str">
        <f>VLOOKUP(CONCATENATE($AE9,$AF9),'Listas Nuevas'!$X$3:$Z$11,2,0)</f>
        <v>FUERTE</v>
      </c>
      <c r="AH9" s="173">
        <f>IF($AG9="FUERTE",100,IF($AG9="MODERADO",50,0))</f>
        <v>100</v>
      </c>
      <c r="AI9" s="175" t="str">
        <f>VLOOKUP(CONCATENATE($AE9,$AF9),'Listas Nuevas'!$X$3:$Z$11,3,0)</f>
        <v>No</v>
      </c>
      <c r="AJ9" s="176" t="s">
        <v>249</v>
      </c>
      <c r="AK9" s="170" t="s">
        <v>250</v>
      </c>
      <c r="AL9" s="173">
        <f>IFERROR(VLOOKUP(CONCATENATE(AJ9,AK9),'Listas Nuevas'!$AC$6:$AD$7,2,0),0)</f>
        <v>2</v>
      </c>
      <c r="AM9" s="170" t="s">
        <v>250</v>
      </c>
      <c r="AN9" s="173">
        <f>IFERROR(VLOOKUP(CONCATENATE(AJ9,AM9),'Listas Nuevas'!$AE$6:AI9,2,0),0)</f>
        <v>2</v>
      </c>
      <c r="AO9" s="174" t="s">
        <v>178</v>
      </c>
      <c r="AP9" s="174" t="s">
        <v>28</v>
      </c>
      <c r="AQ9" s="173" t="str">
        <f>INDEX('MATRIZ DE CALIFICACIÓN'!$D$4:$H$8,MID($AO9,1,1),MID($AP9,1,1))</f>
        <v>(2) ZONA DE RIESGO BAJA
Asumir el riesgo</v>
      </c>
      <c r="AR9" s="146" t="s">
        <v>266</v>
      </c>
      <c r="AS9" s="178" t="s">
        <v>546</v>
      </c>
      <c r="AT9" s="178" t="s">
        <v>547</v>
      </c>
      <c r="AU9" s="178" t="s">
        <v>548</v>
      </c>
      <c r="AV9" s="178" t="s">
        <v>550</v>
      </c>
      <c r="AW9" s="178" t="s">
        <v>551</v>
      </c>
      <c r="AX9" s="178" t="s">
        <v>552</v>
      </c>
      <c r="AY9" s="26" t="s">
        <v>648</v>
      </c>
      <c r="AZ9" s="26" t="s">
        <v>650</v>
      </c>
    </row>
    <row r="10" spans="1:52" s="177" customFormat="1" ht="102" customHeight="1" x14ac:dyDescent="0.25">
      <c r="A10" s="170" t="s">
        <v>309</v>
      </c>
      <c r="B10" s="172" t="s">
        <v>472</v>
      </c>
      <c r="C10" s="178" t="s">
        <v>382</v>
      </c>
      <c r="D10" s="146" t="s">
        <v>26</v>
      </c>
      <c r="E10" s="170"/>
      <c r="F10" s="170"/>
      <c r="G10" s="170"/>
      <c r="H10" s="178" t="s">
        <v>383</v>
      </c>
      <c r="I10" s="191" t="s">
        <v>384</v>
      </c>
      <c r="J10" s="146" t="s">
        <v>177</v>
      </c>
      <c r="K10" s="173">
        <f>VLOOKUP($J10,'Listas Nuevas'!$L$2:$N$6,2,0)</f>
        <v>1</v>
      </c>
      <c r="L10" s="174" t="s">
        <v>31</v>
      </c>
      <c r="M10" s="173" t="str">
        <f>INDEX('MATRIZ DE CALIFICACIÓN'!$D$4:$H$8,MID($K10,1,1),MID($L10,1,1))</f>
        <v>(5) ZONA DE RIESGO ALTA
Reducir, Evitar, Compartir o Transferir el Riesgo</v>
      </c>
      <c r="N10" s="146" t="s">
        <v>219</v>
      </c>
      <c r="O10" s="146" t="s">
        <v>322</v>
      </c>
      <c r="P10" s="179" t="s">
        <v>385</v>
      </c>
      <c r="Q10" s="170" t="s">
        <v>386</v>
      </c>
      <c r="R10" s="170" t="s">
        <v>367</v>
      </c>
      <c r="S10" s="170" t="s">
        <v>387</v>
      </c>
      <c r="T10" s="147" t="s">
        <v>388</v>
      </c>
      <c r="U10" s="170" t="s">
        <v>490</v>
      </c>
      <c r="V10" s="188" t="s">
        <v>389</v>
      </c>
      <c r="W10" s="146" t="s">
        <v>200</v>
      </c>
      <c r="X10" s="146" t="s">
        <v>196</v>
      </c>
      <c r="Y10" s="146" t="s">
        <v>198</v>
      </c>
      <c r="Z10" s="146" t="s">
        <v>203</v>
      </c>
      <c r="AA10" s="146" t="s">
        <v>204</v>
      </c>
      <c r="AB10" s="146" t="s">
        <v>206</v>
      </c>
      <c r="AC10" s="146" t="s">
        <v>208</v>
      </c>
      <c r="AD10" s="173">
        <f>SUM(IF($W10='[2]Evaluación Diseño Control'!$C$2,15)+IF($X10='[2]Evaluación Diseño Control'!$C$3,15)+IF($Y10='[2]Evaluación Diseño Control'!$C$4,15)+IF($Z10='[2]Evaluación Diseño Control'!$C$5,15,IF($Z10='[2]Evaluación Diseño Control'!$D$5,10))+IF($AA10='[2]Evaluación Diseño Control'!$C$6,15)+IF($AB10='[2]Evaluación Diseño Control'!$C$7,15)+IF($AC10='[2]Evaluación Diseño Control'!$C$8,10,IF($AC10='[2]Evaluación Diseño Control'!$D$8,5)))</f>
        <v>100</v>
      </c>
      <c r="AE10" s="173" t="str">
        <f t="shared" ref="AE10" si="0">IF($AD10&gt;95,"FUERTE",IF($AD10&gt;85,"MODERADO","DÉBIL"))</f>
        <v>FUERTE</v>
      </c>
      <c r="AF10" s="146" t="s">
        <v>252</v>
      </c>
      <c r="AG10" s="173" t="str">
        <f>VLOOKUP(CONCATENATE($AE10,$AF10),'[2]Listas Nuevas'!$X$3:$Z$11,2,0)</f>
        <v>MODERADO</v>
      </c>
      <c r="AH10" s="173">
        <f t="shared" ref="AH10" si="1">IF($AG10="FUERTE",100,IF($AG10="MODERADO",50,0))</f>
        <v>50</v>
      </c>
      <c r="AI10" s="175" t="str">
        <f>VLOOKUP(CONCATENATE($AE10,$AF10),'[2]Listas Nuevas'!$X$3:$Z$11,3,0)</f>
        <v>Si</v>
      </c>
      <c r="AJ10" s="176" t="s">
        <v>252</v>
      </c>
      <c r="AK10" s="170" t="s">
        <v>250</v>
      </c>
      <c r="AL10" s="173">
        <f>IFERROR(VLOOKUP(CONCATENATE(AJ10,AK10),'[2]Listas Nuevas'!$AC$6:$AD$7,2,0),0)</f>
        <v>1</v>
      </c>
      <c r="AM10" s="170" t="s">
        <v>250</v>
      </c>
      <c r="AN10" s="173">
        <f>IFERROR(VLOOKUP(CONCATENATE(AJ10,AM10),'[2]Listas Nuevas'!$AE$6:AI9,2,0),0)</f>
        <v>1</v>
      </c>
      <c r="AO10" s="174" t="s">
        <v>178</v>
      </c>
      <c r="AP10" s="174" t="s">
        <v>29</v>
      </c>
      <c r="AQ10" s="173" t="str">
        <f>INDEX('[2]MATRIZ DE CALIFICACIÓN'!$D$4:$H$8,MID($AO10,1,1),MID($AP10,1,1))</f>
        <v>(3) ZONA DE RIESGO MODERADA
Asumir o Reducir el Riesgo</v>
      </c>
      <c r="AR10" s="146" t="s">
        <v>267</v>
      </c>
      <c r="AS10" s="172" t="s">
        <v>528</v>
      </c>
      <c r="AT10" s="172" t="s">
        <v>529</v>
      </c>
      <c r="AU10" s="172" t="s">
        <v>530</v>
      </c>
      <c r="AV10" s="205">
        <v>44317</v>
      </c>
      <c r="AW10" s="205">
        <v>44439</v>
      </c>
      <c r="AX10" s="172" t="s">
        <v>531</v>
      </c>
      <c r="AY10" s="26" t="s">
        <v>633</v>
      </c>
      <c r="AZ10" s="213" t="s">
        <v>666</v>
      </c>
    </row>
    <row r="11" spans="1:52" s="177" customFormat="1" ht="172.5" customHeight="1" x14ac:dyDescent="0.25">
      <c r="A11" s="170" t="s">
        <v>310</v>
      </c>
      <c r="B11" s="172" t="s">
        <v>473</v>
      </c>
      <c r="C11" s="178" t="s">
        <v>474</v>
      </c>
      <c r="D11" s="146" t="s">
        <v>26</v>
      </c>
      <c r="E11" s="170"/>
      <c r="F11" s="170"/>
      <c r="G11" s="170"/>
      <c r="H11" s="178" t="s">
        <v>390</v>
      </c>
      <c r="I11" s="178" t="s">
        <v>391</v>
      </c>
      <c r="J11" s="146" t="s">
        <v>177</v>
      </c>
      <c r="K11" s="173">
        <f>VLOOKUP($J11,'Listas Nuevas'!$L$2:$N$6,2,0)</f>
        <v>1</v>
      </c>
      <c r="L11" s="174" t="s">
        <v>31</v>
      </c>
      <c r="M11" s="173" t="str">
        <f>INDEX('MATRIZ DE CALIFICACIÓN'!$D$4:$H$8,MID($K11,1,1),MID($L11,1,1))</f>
        <v>(5) ZONA DE RIESGO ALTA
Reducir, Evitar, Compartir o Transferir el Riesgo</v>
      </c>
      <c r="N11" s="146" t="s">
        <v>219</v>
      </c>
      <c r="O11" s="146" t="s">
        <v>322</v>
      </c>
      <c r="P11" s="179" t="s">
        <v>392</v>
      </c>
      <c r="Q11" s="170" t="s">
        <v>360</v>
      </c>
      <c r="R11" s="170" t="s">
        <v>368</v>
      </c>
      <c r="S11" s="170" t="s">
        <v>393</v>
      </c>
      <c r="T11" s="147" t="s">
        <v>394</v>
      </c>
      <c r="U11" s="170" t="s">
        <v>490</v>
      </c>
      <c r="V11" s="188" t="s">
        <v>516</v>
      </c>
      <c r="W11" s="146" t="s">
        <v>200</v>
      </c>
      <c r="X11" s="146" t="s">
        <v>196</v>
      </c>
      <c r="Y11" s="146" t="s">
        <v>198</v>
      </c>
      <c r="Z11" s="146" t="s">
        <v>203</v>
      </c>
      <c r="AA11" s="146" t="s">
        <v>204</v>
      </c>
      <c r="AB11" s="146" t="s">
        <v>206</v>
      </c>
      <c r="AC11" s="146" t="s">
        <v>208</v>
      </c>
      <c r="AD11" s="173">
        <f>SUM(IF($W11='Evaluación Diseño Control'!$C$2,15)+IF($X11='Evaluación Diseño Control'!$C$3,15)+IF($Y11='Evaluación Diseño Control'!$C$4,15)+IF($Z11='Evaluación Diseño Control'!$C$5,15,IF($Z11='Evaluación Diseño Control'!$D$5,10))+IF($AA11='Evaluación Diseño Control'!$C$6,15)+IF($AB11='Evaluación Diseño Control'!$C$7,15)+IF($AC11='Evaluación Diseño Control'!$C$8,10,IF($AC11='Evaluación Diseño Control'!$D$8,5)))</f>
        <v>100</v>
      </c>
      <c r="AE11" s="173" t="str">
        <f t="shared" ref="AE11:AE25" si="2">IF($AD11&gt;95,"FUERTE",IF($AD11&gt;85,"MODERADO","DÉBIL"))</f>
        <v>FUERTE</v>
      </c>
      <c r="AF11" s="146" t="s">
        <v>252</v>
      </c>
      <c r="AG11" s="173" t="str">
        <f>VLOOKUP(CONCATENATE($AE11,$AF11),'Listas Nuevas'!$X$3:$Z$11,2,0)</f>
        <v>MODERADO</v>
      </c>
      <c r="AH11" s="173">
        <f t="shared" ref="AH11:AH26" si="3">IF($AG11="FUERTE",100,IF($AG11="MODERADO",50,0))</f>
        <v>50</v>
      </c>
      <c r="AI11" s="175" t="str">
        <f>VLOOKUP(CONCATENATE($AE11,$AF11),'Listas Nuevas'!$X$3:$Z$11,3,0)</f>
        <v>Si</v>
      </c>
      <c r="AJ11" s="176" t="s">
        <v>252</v>
      </c>
      <c r="AK11" s="170" t="s">
        <v>250</v>
      </c>
      <c r="AL11" s="173">
        <f>IFERROR(VLOOKUP(CONCATENATE(AJ11,AK11),'Listas Nuevas'!$AC$6:$AD$7,2,0),0)</f>
        <v>1</v>
      </c>
      <c r="AM11" s="170" t="s">
        <v>250</v>
      </c>
      <c r="AN11" s="173">
        <f>IFERROR(VLOOKUP(CONCATENATE(AJ11,AM11),'Listas Nuevas'!$AE$6:AI10,2,0),0)</f>
        <v>1</v>
      </c>
      <c r="AO11" s="174" t="s">
        <v>178</v>
      </c>
      <c r="AP11" s="174" t="s">
        <v>29</v>
      </c>
      <c r="AQ11" s="173" t="str">
        <f>INDEX('MATRIZ DE CALIFICACIÓN'!$D$4:$H$8,MID($AO11,1,1),MID($AP11,1,1))</f>
        <v>(3) ZONA DE RIESGO MODERADA
Asumir o Reducir el Riesgo</v>
      </c>
      <c r="AR11" s="146" t="s">
        <v>267</v>
      </c>
      <c r="AS11" s="172" t="s">
        <v>517</v>
      </c>
      <c r="AT11" s="172" t="s">
        <v>518</v>
      </c>
      <c r="AU11" s="172" t="s">
        <v>519</v>
      </c>
      <c r="AV11" s="205" t="s">
        <v>520</v>
      </c>
      <c r="AW11" s="205" t="s">
        <v>521</v>
      </c>
      <c r="AX11" s="172" t="s">
        <v>522</v>
      </c>
      <c r="AY11" s="26" t="s">
        <v>634</v>
      </c>
      <c r="AZ11" s="26" t="s">
        <v>645</v>
      </c>
    </row>
    <row r="12" spans="1:52" s="177" customFormat="1" ht="115.5" customHeight="1" x14ac:dyDescent="0.25">
      <c r="A12" s="170" t="s">
        <v>311</v>
      </c>
      <c r="B12" s="172" t="s">
        <v>475</v>
      </c>
      <c r="C12" s="180" t="s">
        <v>340</v>
      </c>
      <c r="D12" s="146" t="s">
        <v>26</v>
      </c>
      <c r="E12" s="170"/>
      <c r="F12" s="170"/>
      <c r="G12" s="170"/>
      <c r="H12" s="180" t="s">
        <v>395</v>
      </c>
      <c r="I12" s="181" t="s">
        <v>347</v>
      </c>
      <c r="J12" s="146" t="s">
        <v>177</v>
      </c>
      <c r="K12" s="173">
        <f>VLOOKUP($J12,'Listas Nuevas'!$L$2:$N$6,2,0)</f>
        <v>1</v>
      </c>
      <c r="L12" s="174" t="s">
        <v>31</v>
      </c>
      <c r="M12" s="173" t="str">
        <f>INDEX('MATRIZ DE CALIFICACIÓN'!$D$4:$H$8,MID($K12,1,1),MID($L12,1,1))</f>
        <v>(5) ZONA DE RIESGO ALTA
Reducir, Evitar, Compartir o Transferir el Riesgo</v>
      </c>
      <c r="N12" s="146" t="s">
        <v>219</v>
      </c>
      <c r="O12" s="146" t="s">
        <v>322</v>
      </c>
      <c r="P12" s="182" t="s">
        <v>396</v>
      </c>
      <c r="Q12" s="170" t="s">
        <v>361</v>
      </c>
      <c r="R12" s="170" t="s">
        <v>399</v>
      </c>
      <c r="S12" s="170" t="s">
        <v>400</v>
      </c>
      <c r="T12" s="187" t="s">
        <v>401</v>
      </c>
      <c r="U12" s="170" t="s">
        <v>490</v>
      </c>
      <c r="V12" s="188" t="s">
        <v>402</v>
      </c>
      <c r="W12" s="146" t="s">
        <v>200</v>
      </c>
      <c r="X12" s="146" t="s">
        <v>196</v>
      </c>
      <c r="Y12" s="146" t="s">
        <v>198</v>
      </c>
      <c r="Z12" s="146" t="s">
        <v>203</v>
      </c>
      <c r="AA12" s="146" t="s">
        <v>204</v>
      </c>
      <c r="AB12" s="146" t="s">
        <v>206</v>
      </c>
      <c r="AC12" s="146" t="s">
        <v>208</v>
      </c>
      <c r="AD12" s="173">
        <f>SUM(IF($W12='Evaluación Diseño Control'!$C$2,15)+IF($X12='Evaluación Diseño Control'!$C$3,15)+IF($Y12='Evaluación Diseño Control'!$C$4,15)+IF($Z12='Evaluación Diseño Control'!$C$5,15,IF($Z12='Evaluación Diseño Control'!$D$5,10))+IF($AA12='Evaluación Diseño Control'!$C$6,15)+IF($AB12='Evaluación Diseño Control'!$C$7,15)+IF($AC12='Evaluación Diseño Control'!$C$8,10,IF($AC12='Evaluación Diseño Control'!$D$8,5)))</f>
        <v>100</v>
      </c>
      <c r="AE12" s="173" t="str">
        <f t="shared" si="2"/>
        <v>FUERTE</v>
      </c>
      <c r="AF12" s="146" t="s">
        <v>249</v>
      </c>
      <c r="AG12" s="173" t="str">
        <f>VLOOKUP(CONCATENATE($AE12,$AF12),'Listas Nuevas'!$X$3:$Z$11,2,0)</f>
        <v>FUERTE</v>
      </c>
      <c r="AH12" s="173">
        <f t="shared" si="3"/>
        <v>100</v>
      </c>
      <c r="AI12" s="175" t="str">
        <f>VLOOKUP(CONCATENATE($AE12,$AF12),'Listas Nuevas'!$X$3:$Z$11,3,0)</f>
        <v>No</v>
      </c>
      <c r="AJ12" s="176" t="s">
        <v>249</v>
      </c>
      <c r="AK12" s="170" t="s">
        <v>250</v>
      </c>
      <c r="AL12" s="173">
        <f>IFERROR(VLOOKUP(CONCATENATE(AJ12,AK12),'Listas Nuevas'!$AC$6:$AD$7,2,0),0)</f>
        <v>2</v>
      </c>
      <c r="AM12" s="170" t="s">
        <v>250</v>
      </c>
      <c r="AN12" s="173">
        <f>IFERROR(VLOOKUP(CONCATENATE(AJ12,AM12),'Listas Nuevas'!$AE$6:AI11,2,0),0)</f>
        <v>2</v>
      </c>
      <c r="AO12" s="174" t="s">
        <v>178</v>
      </c>
      <c r="AP12" s="174" t="s">
        <v>29</v>
      </c>
      <c r="AQ12" s="173" t="str">
        <f>INDEX('MATRIZ DE CALIFICACIÓN'!$D$4:$H$8,MID($AO12,1,1),MID($AP12,1,1))</f>
        <v>(3) ZONA DE RIESGO MODERADA
Asumir o Reducir el Riesgo</v>
      </c>
      <c r="AR12" s="146" t="s">
        <v>267</v>
      </c>
      <c r="AS12" s="178" t="s">
        <v>620</v>
      </c>
      <c r="AT12" s="178" t="s">
        <v>621</v>
      </c>
      <c r="AU12" s="178" t="s">
        <v>622</v>
      </c>
      <c r="AV12" s="209">
        <v>44531</v>
      </c>
      <c r="AW12" s="209">
        <v>44561</v>
      </c>
      <c r="AX12" s="178" t="s">
        <v>623</v>
      </c>
      <c r="AY12" s="26" t="s">
        <v>635</v>
      </c>
      <c r="AZ12" s="26" t="s">
        <v>635</v>
      </c>
    </row>
    <row r="13" spans="1:52" s="177" customFormat="1" ht="160.5" customHeight="1" x14ac:dyDescent="0.25">
      <c r="A13" s="170" t="s">
        <v>311</v>
      </c>
      <c r="B13" s="172" t="s">
        <v>475</v>
      </c>
      <c r="C13" s="180" t="s">
        <v>340</v>
      </c>
      <c r="D13" s="146" t="s">
        <v>26</v>
      </c>
      <c r="E13" s="170"/>
      <c r="F13" s="170"/>
      <c r="G13" s="170"/>
      <c r="H13" s="180" t="s">
        <v>395</v>
      </c>
      <c r="I13" s="181" t="s">
        <v>347</v>
      </c>
      <c r="J13" s="146" t="s">
        <v>177</v>
      </c>
      <c r="K13" s="173">
        <f>VLOOKUP($J13,'Listas Nuevas'!$L$2:$N$6,2,0)</f>
        <v>1</v>
      </c>
      <c r="L13" s="174" t="s">
        <v>31</v>
      </c>
      <c r="M13" s="173" t="str">
        <f>INDEX('MATRIZ DE CALIFICACIÓN'!$D$4:$H$8,MID($K13,1,1),MID($L13,1,1))</f>
        <v>(5) ZONA DE RIESGO ALTA
Reducir, Evitar, Compartir o Transferir el Riesgo</v>
      </c>
      <c r="N13" s="146" t="s">
        <v>219</v>
      </c>
      <c r="O13" s="146" t="s">
        <v>322</v>
      </c>
      <c r="P13" s="182" t="s">
        <v>397</v>
      </c>
      <c r="Q13" s="170" t="s">
        <v>361</v>
      </c>
      <c r="R13" s="170" t="s">
        <v>368</v>
      </c>
      <c r="S13" s="170" t="s">
        <v>403</v>
      </c>
      <c r="T13" s="187" t="s">
        <v>404</v>
      </c>
      <c r="U13" s="170" t="s">
        <v>406</v>
      </c>
      <c r="V13" s="188" t="s">
        <v>405</v>
      </c>
      <c r="W13" s="146" t="s">
        <v>200</v>
      </c>
      <c r="X13" s="146" t="s">
        <v>196</v>
      </c>
      <c r="Y13" s="146" t="s">
        <v>198</v>
      </c>
      <c r="Z13" s="146" t="s">
        <v>203</v>
      </c>
      <c r="AA13" s="146" t="s">
        <v>204</v>
      </c>
      <c r="AB13" s="146" t="s">
        <v>206</v>
      </c>
      <c r="AC13" s="146" t="s">
        <v>208</v>
      </c>
      <c r="AD13" s="173">
        <f>SUM(IF($W13='Evaluación Diseño Control'!$C$2,15)+IF($X13='Evaluación Diseño Control'!$C$3,15)+IF($Y13='Evaluación Diseño Control'!$C$4,15)+IF($Z13='Evaluación Diseño Control'!$C$5,15,IF($Z13='Evaluación Diseño Control'!$D$5,10))+IF($AA13='Evaluación Diseño Control'!$C$6,15)+IF($AB13='Evaluación Diseño Control'!$C$7,15)+IF($AC13='Evaluación Diseño Control'!$C$8,10,IF($AC13='Evaluación Diseño Control'!$D$8,5)))</f>
        <v>100</v>
      </c>
      <c r="AE13" s="173" t="str">
        <f t="shared" si="2"/>
        <v>FUERTE</v>
      </c>
      <c r="AF13" s="146" t="s">
        <v>249</v>
      </c>
      <c r="AG13" s="173" t="str">
        <f>VLOOKUP(CONCATENATE($AE13,$AF13),'Listas Nuevas'!$X$3:$Z$11,2,0)</f>
        <v>FUERTE</v>
      </c>
      <c r="AH13" s="173">
        <f t="shared" si="3"/>
        <v>100</v>
      </c>
      <c r="AI13" s="175" t="str">
        <f>VLOOKUP(CONCATENATE($AE13,$AF13),'Listas Nuevas'!$X$3:$Z$11,3,0)</f>
        <v>No</v>
      </c>
      <c r="AJ13" s="176" t="s">
        <v>249</v>
      </c>
      <c r="AK13" s="170" t="s">
        <v>250</v>
      </c>
      <c r="AL13" s="173">
        <f>IFERROR(VLOOKUP(CONCATENATE(AJ13,AK13),'Listas Nuevas'!$AC$6:$AD$7,2,0),0)</f>
        <v>2</v>
      </c>
      <c r="AM13" s="170" t="s">
        <v>250</v>
      </c>
      <c r="AN13" s="173">
        <f>IFERROR(VLOOKUP(CONCATENATE(AJ13,AM13),'Listas Nuevas'!$AE$6:AI12,2,0),0)</f>
        <v>2</v>
      </c>
      <c r="AO13" s="174" t="s">
        <v>178</v>
      </c>
      <c r="AP13" s="174" t="s">
        <v>29</v>
      </c>
      <c r="AQ13" s="173" t="str">
        <f>INDEX('MATRIZ DE CALIFICACIÓN'!$D$4:$H$8,MID($AO13,1,1),MID($AP13,1,1))</f>
        <v>(3) ZONA DE RIESGO MODERADA
Asumir o Reducir el Riesgo</v>
      </c>
      <c r="AR13" s="146" t="s">
        <v>267</v>
      </c>
      <c r="AS13" s="178" t="s">
        <v>624</v>
      </c>
      <c r="AT13" s="178" t="s">
        <v>625</v>
      </c>
      <c r="AU13" s="178" t="s">
        <v>622</v>
      </c>
      <c r="AV13" s="209">
        <v>44531</v>
      </c>
      <c r="AW13" s="209">
        <v>44561</v>
      </c>
      <c r="AX13" s="178" t="s">
        <v>626</v>
      </c>
      <c r="AY13" s="26" t="s">
        <v>635</v>
      </c>
      <c r="AZ13" s="26" t="s">
        <v>635</v>
      </c>
    </row>
    <row r="14" spans="1:52" s="177" customFormat="1" ht="115.5" customHeight="1" x14ac:dyDescent="0.25">
      <c r="A14" s="170" t="s">
        <v>311</v>
      </c>
      <c r="B14" s="172" t="s">
        <v>475</v>
      </c>
      <c r="C14" s="180" t="s">
        <v>340</v>
      </c>
      <c r="D14" s="146" t="s">
        <v>26</v>
      </c>
      <c r="E14" s="170"/>
      <c r="F14" s="170"/>
      <c r="G14" s="170"/>
      <c r="H14" s="180" t="s">
        <v>395</v>
      </c>
      <c r="I14" s="181" t="s">
        <v>347</v>
      </c>
      <c r="J14" s="146" t="s">
        <v>177</v>
      </c>
      <c r="K14" s="173">
        <f>VLOOKUP($J14,'Listas Nuevas'!$L$2:$N$6,2,0)</f>
        <v>1</v>
      </c>
      <c r="L14" s="174" t="s">
        <v>31</v>
      </c>
      <c r="M14" s="173" t="str">
        <f>INDEX('MATRIZ DE CALIFICACIÓN'!$D$4:$H$8,MID($K14,1,1),MID($L14,1,1))</f>
        <v>(5) ZONA DE RIESGO ALTA
Reducir, Evitar, Compartir o Transferir el Riesgo</v>
      </c>
      <c r="N14" s="146" t="s">
        <v>219</v>
      </c>
      <c r="O14" s="146" t="s">
        <v>322</v>
      </c>
      <c r="P14" s="182" t="s">
        <v>398</v>
      </c>
      <c r="Q14" s="170" t="s">
        <v>361</v>
      </c>
      <c r="R14" s="170" t="s">
        <v>368</v>
      </c>
      <c r="S14" s="192" t="s">
        <v>414</v>
      </c>
      <c r="T14" s="187" t="s">
        <v>407</v>
      </c>
      <c r="U14" s="170" t="s">
        <v>491</v>
      </c>
      <c r="V14" s="188" t="s">
        <v>408</v>
      </c>
      <c r="W14" s="146" t="s">
        <v>200</v>
      </c>
      <c r="X14" s="146" t="s">
        <v>196</v>
      </c>
      <c r="Y14" s="146" t="s">
        <v>198</v>
      </c>
      <c r="Z14" s="146" t="s">
        <v>203</v>
      </c>
      <c r="AA14" s="146" t="s">
        <v>204</v>
      </c>
      <c r="AB14" s="146" t="s">
        <v>206</v>
      </c>
      <c r="AC14" s="146" t="s">
        <v>208</v>
      </c>
      <c r="AD14" s="173">
        <f>SUM(IF($W14='Evaluación Diseño Control'!$C$2,15)+IF($X14='Evaluación Diseño Control'!$C$3,15)+IF($Y14='Evaluación Diseño Control'!$C$4,15)+IF($Z14='Evaluación Diseño Control'!$C$5,15,IF($Z14='Evaluación Diseño Control'!$D$5,10))+IF($AA14='Evaluación Diseño Control'!$C$6,15)+IF($AB14='Evaluación Diseño Control'!$C$7,15)+IF($AC14='Evaluación Diseño Control'!$C$8,10,IF($AC14='Evaluación Diseño Control'!$D$8,5)))</f>
        <v>100</v>
      </c>
      <c r="AE14" s="173" t="str">
        <f t="shared" si="2"/>
        <v>FUERTE</v>
      </c>
      <c r="AF14" s="146" t="s">
        <v>249</v>
      </c>
      <c r="AG14" s="173" t="str">
        <f>VLOOKUP(CONCATENATE($AE14,$AF14),'Listas Nuevas'!$X$3:$Z$11,2,0)</f>
        <v>FUERTE</v>
      </c>
      <c r="AH14" s="173">
        <f t="shared" si="3"/>
        <v>100</v>
      </c>
      <c r="AI14" s="175" t="str">
        <f>VLOOKUP(CONCATENATE($AE14,$AF14),'Listas Nuevas'!$X$3:$Z$11,3,0)</f>
        <v>No</v>
      </c>
      <c r="AJ14" s="176" t="s">
        <v>249</v>
      </c>
      <c r="AK14" s="170" t="s">
        <v>250</v>
      </c>
      <c r="AL14" s="173">
        <f>IFERROR(VLOOKUP(CONCATENATE(AJ14,AK14),'Listas Nuevas'!$AC$6:$AD$7,2,0),0)</f>
        <v>2</v>
      </c>
      <c r="AM14" s="170" t="s">
        <v>250</v>
      </c>
      <c r="AN14" s="173">
        <f>IFERROR(VLOOKUP(CONCATENATE(AJ14,AM14),'Listas Nuevas'!$AE$6:AI13,2,0),0)</f>
        <v>2</v>
      </c>
      <c r="AO14" s="174" t="s">
        <v>178</v>
      </c>
      <c r="AP14" s="174" t="s">
        <v>29</v>
      </c>
      <c r="AQ14" s="173" t="str">
        <f>INDEX('MATRIZ DE CALIFICACIÓN'!$D$4:$H$8,MID($AO14,1,1),MID($AP14,1,1))</f>
        <v>(3) ZONA DE RIESGO MODERADA
Asumir o Reducir el Riesgo</v>
      </c>
      <c r="AR14" s="146" t="s">
        <v>267</v>
      </c>
      <c r="AS14" s="178" t="s">
        <v>620</v>
      </c>
      <c r="AT14" s="178" t="s">
        <v>621</v>
      </c>
      <c r="AU14" s="178" t="s">
        <v>622</v>
      </c>
      <c r="AV14" s="209">
        <v>44531</v>
      </c>
      <c r="AW14" s="209">
        <v>44561</v>
      </c>
      <c r="AX14" s="178" t="s">
        <v>623</v>
      </c>
      <c r="AY14" s="26" t="s">
        <v>635</v>
      </c>
      <c r="AZ14" s="26" t="s">
        <v>635</v>
      </c>
    </row>
    <row r="15" spans="1:52" s="177" customFormat="1" ht="156" customHeight="1" x14ac:dyDescent="0.25">
      <c r="A15" s="170" t="s">
        <v>312</v>
      </c>
      <c r="B15" s="172" t="s">
        <v>476</v>
      </c>
      <c r="C15" s="178" t="s">
        <v>411</v>
      </c>
      <c r="D15" s="146" t="s">
        <v>26</v>
      </c>
      <c r="E15" s="170"/>
      <c r="F15" s="170"/>
      <c r="G15" s="170"/>
      <c r="H15" s="178" t="s">
        <v>409</v>
      </c>
      <c r="I15" s="178" t="s">
        <v>410</v>
      </c>
      <c r="J15" s="146" t="s">
        <v>177</v>
      </c>
      <c r="K15" s="173">
        <f>VLOOKUP($J15,'Listas Nuevas'!$L$2:$N$6,2,0)</f>
        <v>1</v>
      </c>
      <c r="L15" s="174" t="s">
        <v>31</v>
      </c>
      <c r="M15" s="173" t="str">
        <f>INDEX('MATRIZ DE CALIFICACIÓN'!$D$4:$H$8,MID($K15,1,1),MID($L15,1,1))</f>
        <v>(5) ZONA DE RIESGO ALTA
Reducir, Evitar, Compartir o Transferir el Riesgo</v>
      </c>
      <c r="N15" s="146" t="s">
        <v>219</v>
      </c>
      <c r="O15" s="146" t="s">
        <v>322</v>
      </c>
      <c r="P15" s="182" t="s">
        <v>412</v>
      </c>
      <c r="Q15" s="170" t="s">
        <v>362</v>
      </c>
      <c r="R15" s="170" t="s">
        <v>369</v>
      </c>
      <c r="S15" s="170" t="s">
        <v>413</v>
      </c>
      <c r="T15" s="147" t="s">
        <v>415</v>
      </c>
      <c r="U15" s="170" t="s">
        <v>490</v>
      </c>
      <c r="V15" s="188" t="s">
        <v>488</v>
      </c>
      <c r="W15" s="146" t="s">
        <v>200</v>
      </c>
      <c r="X15" s="146" t="s">
        <v>196</v>
      </c>
      <c r="Y15" s="146" t="s">
        <v>198</v>
      </c>
      <c r="Z15" s="146" t="s">
        <v>203</v>
      </c>
      <c r="AA15" s="146" t="s">
        <v>204</v>
      </c>
      <c r="AB15" s="146" t="s">
        <v>206</v>
      </c>
      <c r="AC15" s="146" t="s">
        <v>208</v>
      </c>
      <c r="AD15" s="173">
        <f>SUM(IF($W15='[2]Evaluación Diseño Control'!$C$2,15)+IF($X15='[2]Evaluación Diseño Control'!$C$3,15)+IF($Y15='[2]Evaluación Diseño Control'!$C$4,15)+IF($Z15='[2]Evaluación Diseño Control'!$C$5,15,IF($Z15='[2]Evaluación Diseño Control'!$D$5,10))+IF($AA15='[2]Evaluación Diseño Control'!$C$6,15)+IF($AB15='[2]Evaluación Diseño Control'!$C$7,15)+IF($AC15='[2]Evaluación Diseño Control'!$C$8,10,IF($AC15='[2]Evaluación Diseño Control'!$D$8,5)))</f>
        <v>100</v>
      </c>
      <c r="AE15" s="173" t="str">
        <f t="shared" si="2"/>
        <v>FUERTE</v>
      </c>
      <c r="AF15" s="146" t="s">
        <v>252</v>
      </c>
      <c r="AG15" s="173" t="str">
        <f>VLOOKUP(CONCATENATE($AE15,$AF15),'[2]Listas Nuevas'!$X$3:$Z$11,2,0)</f>
        <v>MODERADO</v>
      </c>
      <c r="AH15" s="173">
        <f t="shared" si="3"/>
        <v>50</v>
      </c>
      <c r="AI15" s="175" t="str">
        <f>VLOOKUP(CONCATENATE($AE15,$AF15),'[2]Listas Nuevas'!$X$3:$Z$11,3,0)</f>
        <v>Si</v>
      </c>
      <c r="AJ15" s="176" t="s">
        <v>252</v>
      </c>
      <c r="AK15" s="170" t="s">
        <v>250</v>
      </c>
      <c r="AL15" s="173">
        <f>IFERROR(VLOOKUP(CONCATENATE(AJ15,AK15),'[2]Listas Nuevas'!$AC$6:$AD$7,2,0),0)</f>
        <v>1</v>
      </c>
      <c r="AM15" s="170" t="s">
        <v>250</v>
      </c>
      <c r="AN15" s="173">
        <f>IFERROR(VLOOKUP(CONCATENATE(AJ15,AM15),'[2]Listas Nuevas'!$AE$6:AI12,2,0),0)</f>
        <v>1</v>
      </c>
      <c r="AO15" s="174" t="s">
        <v>178</v>
      </c>
      <c r="AP15" s="174" t="s">
        <v>29</v>
      </c>
      <c r="AQ15" s="173" t="str">
        <f>INDEX('[2]MATRIZ DE CALIFICACIÓN'!$D$4:$H$8,MID($AO15,1,1),MID($AP15,1,1))</f>
        <v>(3) ZONA DE RIESGO MODERADA
Asumir o Reducir el Riesgo</v>
      </c>
      <c r="AR15" s="146" t="s">
        <v>267</v>
      </c>
      <c r="AS15" s="172" t="s">
        <v>553</v>
      </c>
      <c r="AT15" s="172" t="s">
        <v>554</v>
      </c>
      <c r="AU15" s="172" t="s">
        <v>555</v>
      </c>
      <c r="AV15" s="205" t="s">
        <v>556</v>
      </c>
      <c r="AW15" s="205" t="s">
        <v>557</v>
      </c>
      <c r="AX15" s="172" t="s">
        <v>558</v>
      </c>
      <c r="AY15" s="26" t="s">
        <v>636</v>
      </c>
      <c r="AZ15" s="26" t="s">
        <v>669</v>
      </c>
    </row>
    <row r="16" spans="1:52" s="177" customFormat="1" ht="115.5" customHeight="1" x14ac:dyDescent="0.25">
      <c r="A16" s="170" t="s">
        <v>313</v>
      </c>
      <c r="B16" s="172" t="s">
        <v>477</v>
      </c>
      <c r="C16" s="178" t="s">
        <v>341</v>
      </c>
      <c r="D16" s="146" t="s">
        <v>26</v>
      </c>
      <c r="E16" s="170"/>
      <c r="F16" s="170"/>
      <c r="G16" s="170"/>
      <c r="H16" s="191" t="s">
        <v>416</v>
      </c>
      <c r="I16" s="178" t="s">
        <v>417</v>
      </c>
      <c r="J16" s="146" t="s">
        <v>177</v>
      </c>
      <c r="K16" s="173">
        <f>VLOOKUP($J16,'Listas Nuevas'!$L$2:$N$6,2,0)</f>
        <v>1</v>
      </c>
      <c r="L16" s="174" t="s">
        <v>31</v>
      </c>
      <c r="M16" s="173" t="str">
        <f>INDEX('MATRIZ DE CALIFICACIÓN'!$D$4:$H$8,MID($K16,1,1),MID($L16,1,1))</f>
        <v>(5) ZONA DE RIESGO ALTA
Reducir, Evitar, Compartir o Transferir el Riesgo</v>
      </c>
      <c r="N16" s="146" t="s">
        <v>219</v>
      </c>
      <c r="O16" s="146" t="s">
        <v>322</v>
      </c>
      <c r="P16" s="179" t="s">
        <v>418</v>
      </c>
      <c r="Q16" s="170" t="s">
        <v>363</v>
      </c>
      <c r="R16" s="170" t="s">
        <v>368</v>
      </c>
      <c r="S16" s="170" t="s">
        <v>419</v>
      </c>
      <c r="T16" s="147" t="s">
        <v>420</v>
      </c>
      <c r="U16" s="170" t="s">
        <v>492</v>
      </c>
      <c r="V16" s="188" t="s">
        <v>421</v>
      </c>
      <c r="W16" s="146" t="s">
        <v>200</v>
      </c>
      <c r="X16" s="146" t="s">
        <v>196</v>
      </c>
      <c r="Y16" s="146" t="s">
        <v>198</v>
      </c>
      <c r="Z16" s="146" t="s">
        <v>203</v>
      </c>
      <c r="AA16" s="146" t="s">
        <v>204</v>
      </c>
      <c r="AB16" s="146" t="s">
        <v>206</v>
      </c>
      <c r="AC16" s="146" t="s">
        <v>208</v>
      </c>
      <c r="AD16" s="173">
        <f>SUM(IF($W16='Evaluación Diseño Control'!$C$2,15)+IF($X16='Evaluación Diseño Control'!$C$3,15)+IF($Y16='Evaluación Diseño Control'!$C$4,15)+IF($Z16='Evaluación Diseño Control'!$C$5,15,IF($Z16='Evaluación Diseño Control'!$D$5,10))+IF($AA16='Evaluación Diseño Control'!$C$6,15)+IF($AB16='Evaluación Diseño Control'!$C$7,15)+IF($AC16='Evaluación Diseño Control'!$C$8,10,IF($AC16='Evaluación Diseño Control'!$D$8,5)))</f>
        <v>100</v>
      </c>
      <c r="AE16" s="173" t="str">
        <f t="shared" si="2"/>
        <v>FUERTE</v>
      </c>
      <c r="AF16" s="146" t="s">
        <v>249</v>
      </c>
      <c r="AG16" s="173" t="str">
        <f>VLOOKUP(CONCATENATE($AE16,$AF16),'Listas Nuevas'!$X$3:$Z$11,2,0)</f>
        <v>FUERTE</v>
      </c>
      <c r="AH16" s="173">
        <f t="shared" si="3"/>
        <v>100</v>
      </c>
      <c r="AI16" s="175" t="str">
        <f>VLOOKUP(CONCATENATE($AE16,$AF16),'Listas Nuevas'!$X$3:$Z$11,3,0)</f>
        <v>No</v>
      </c>
      <c r="AJ16" s="176" t="s">
        <v>249</v>
      </c>
      <c r="AK16" s="170" t="s">
        <v>250</v>
      </c>
      <c r="AL16" s="173">
        <f>IFERROR(VLOOKUP(CONCATENATE(AJ16,AK16),'Listas Nuevas'!$AC$6:$AD$7,2,0),0)</f>
        <v>2</v>
      </c>
      <c r="AM16" s="170" t="s">
        <v>250</v>
      </c>
      <c r="AN16" s="173">
        <f>IFERROR(VLOOKUP(CONCATENATE(AJ16,AM16),'Listas Nuevas'!$AE$6:AI13,2,0),0)</f>
        <v>2</v>
      </c>
      <c r="AO16" s="174" t="s">
        <v>178</v>
      </c>
      <c r="AP16" s="174" t="s">
        <v>29</v>
      </c>
      <c r="AQ16" s="173" t="str">
        <f>INDEX('MATRIZ DE CALIFICACIÓN'!$D$4:$H$8,MID($AO16,1,1),MID($AP16,1,1))</f>
        <v>(3) ZONA DE RIESGO MODERADA
Asumir o Reducir el Riesgo</v>
      </c>
      <c r="AR16" s="146" t="s">
        <v>267</v>
      </c>
      <c r="AS16" s="178" t="s">
        <v>656</v>
      </c>
      <c r="AT16" s="178" t="s">
        <v>615</v>
      </c>
      <c r="AU16" s="178" t="s">
        <v>616</v>
      </c>
      <c r="AV16" s="178" t="s">
        <v>617</v>
      </c>
      <c r="AW16" s="178" t="s">
        <v>618</v>
      </c>
      <c r="AX16" s="178" t="s">
        <v>619</v>
      </c>
      <c r="AY16" s="26" t="s">
        <v>637</v>
      </c>
      <c r="AZ16" s="26" t="s">
        <v>659</v>
      </c>
    </row>
    <row r="17" spans="1:52" s="177" customFormat="1" ht="156" customHeight="1" x14ac:dyDescent="0.25">
      <c r="A17" s="170" t="s">
        <v>314</v>
      </c>
      <c r="B17" s="172" t="s">
        <v>478</v>
      </c>
      <c r="C17" s="171" t="s">
        <v>342</v>
      </c>
      <c r="D17" s="146" t="s">
        <v>26</v>
      </c>
      <c r="E17" s="170"/>
      <c r="F17" s="170"/>
      <c r="G17" s="170"/>
      <c r="H17" s="172" t="s">
        <v>422</v>
      </c>
      <c r="I17" s="172" t="s">
        <v>348</v>
      </c>
      <c r="J17" s="146" t="s">
        <v>177</v>
      </c>
      <c r="K17" s="173">
        <f>VLOOKUP($J17,'Listas Nuevas'!$L$2:$N$6,2,0)</f>
        <v>1</v>
      </c>
      <c r="L17" s="174" t="s">
        <v>31</v>
      </c>
      <c r="M17" s="173" t="str">
        <f>INDEX('MATRIZ DE CALIFICACIÓN'!$D$4:$H$8,MID($K17,1,1),MID($L17,1,1))</f>
        <v>(5) ZONA DE RIESGO ALTA
Reducir, Evitar, Compartir o Transferir el Riesgo</v>
      </c>
      <c r="N17" s="146" t="s">
        <v>219</v>
      </c>
      <c r="O17" s="146" t="s">
        <v>322</v>
      </c>
      <c r="P17" s="179" t="s">
        <v>423</v>
      </c>
      <c r="Q17" s="170" t="s">
        <v>364</v>
      </c>
      <c r="R17" s="170" t="s">
        <v>367</v>
      </c>
      <c r="S17" s="170" t="s">
        <v>424</v>
      </c>
      <c r="T17" s="148" t="s">
        <v>425</v>
      </c>
      <c r="U17" s="170" t="s">
        <v>492</v>
      </c>
      <c r="V17" s="188" t="s">
        <v>426</v>
      </c>
      <c r="W17" s="146" t="s">
        <v>200</v>
      </c>
      <c r="X17" s="146" t="s">
        <v>196</v>
      </c>
      <c r="Y17" s="146" t="s">
        <v>198</v>
      </c>
      <c r="Z17" s="146" t="s">
        <v>203</v>
      </c>
      <c r="AA17" s="146" t="s">
        <v>204</v>
      </c>
      <c r="AB17" s="146" t="s">
        <v>206</v>
      </c>
      <c r="AC17" s="146" t="s">
        <v>208</v>
      </c>
      <c r="AD17" s="173">
        <f>SUM(IF($W17='[2]Evaluación Diseño Control'!$C$2,15)+IF($X17='[2]Evaluación Diseño Control'!$C$3,15)+IF($Y17='[2]Evaluación Diseño Control'!$C$4,15)+IF($Z17='[2]Evaluación Diseño Control'!$C$5,15,IF($Z17='[2]Evaluación Diseño Control'!$D$5,10))+IF($AA17='[2]Evaluación Diseño Control'!$C$6,15)+IF($AB17='[2]Evaluación Diseño Control'!$C$7,15)+IF($AC17='[2]Evaluación Diseño Control'!$C$8,10,IF($AC17='[2]Evaluación Diseño Control'!$D$8,5)))</f>
        <v>100</v>
      </c>
      <c r="AE17" s="173" t="str">
        <f t="shared" si="2"/>
        <v>FUERTE</v>
      </c>
      <c r="AF17" s="146" t="s">
        <v>252</v>
      </c>
      <c r="AG17" s="173" t="str">
        <f>VLOOKUP(CONCATENATE($AE17,$AF17),'[2]Listas Nuevas'!$X$3:$Z$11,2,0)</f>
        <v>MODERADO</v>
      </c>
      <c r="AH17" s="173">
        <f t="shared" si="3"/>
        <v>50</v>
      </c>
      <c r="AI17" s="175" t="str">
        <f>VLOOKUP(CONCATENATE($AE17,$AF17),'[2]Listas Nuevas'!$X$3:$Z$11,3,0)</f>
        <v>Si</v>
      </c>
      <c r="AJ17" s="176" t="s">
        <v>252</v>
      </c>
      <c r="AK17" s="170" t="s">
        <v>250</v>
      </c>
      <c r="AL17" s="173">
        <f>IFERROR(VLOOKUP(CONCATENATE(AJ17,AK17),'[2]Listas Nuevas'!$AC$6:$AD$7,2,0),0)</f>
        <v>1</v>
      </c>
      <c r="AM17" s="170" t="s">
        <v>250</v>
      </c>
      <c r="AN17" s="173">
        <f>IFERROR(VLOOKUP(CONCATENATE(AJ17,AM17),'[2]Listas Nuevas'!$AE$6:AI14,2,0),0)</f>
        <v>1</v>
      </c>
      <c r="AO17" s="174" t="s">
        <v>178</v>
      </c>
      <c r="AP17" s="174" t="s">
        <v>29</v>
      </c>
      <c r="AQ17" s="173" t="str">
        <f>INDEX('[2]MATRIZ DE CALIFICACIÓN'!$D$4:$H$8,MID($AO17,1,1),MID($AP17,1,1))</f>
        <v>(3) ZONA DE RIESGO MODERADA
Asumir o Reducir el Riesgo</v>
      </c>
      <c r="AR17" s="146" t="s">
        <v>267</v>
      </c>
      <c r="AS17" s="172" t="s">
        <v>608</v>
      </c>
      <c r="AT17" s="172" t="s">
        <v>609</v>
      </c>
      <c r="AU17" s="172" t="s">
        <v>610</v>
      </c>
      <c r="AV17" s="205" t="s">
        <v>611</v>
      </c>
      <c r="AW17" s="205" t="s">
        <v>612</v>
      </c>
      <c r="AX17" s="172" t="s">
        <v>613</v>
      </c>
      <c r="AY17" s="26" t="s">
        <v>638</v>
      </c>
      <c r="AZ17" s="26" t="s">
        <v>647</v>
      </c>
    </row>
    <row r="18" spans="1:52" s="177" customFormat="1" ht="183.75" customHeight="1" x14ac:dyDescent="0.25">
      <c r="A18" s="170" t="s">
        <v>316</v>
      </c>
      <c r="B18" s="172" t="s">
        <v>479</v>
      </c>
      <c r="C18" s="180" t="s">
        <v>629</v>
      </c>
      <c r="D18" s="146" t="s">
        <v>26</v>
      </c>
      <c r="E18" s="170"/>
      <c r="F18" s="170"/>
      <c r="G18" s="170"/>
      <c r="H18" s="178" t="s">
        <v>427</v>
      </c>
      <c r="I18" s="178" t="s">
        <v>352</v>
      </c>
      <c r="J18" s="146" t="s">
        <v>177</v>
      </c>
      <c r="K18" s="173">
        <f>VLOOKUP($J18,'Listas Nuevas'!$L$2:$N$6,2,0)</f>
        <v>1</v>
      </c>
      <c r="L18" s="174" t="s">
        <v>31</v>
      </c>
      <c r="M18" s="173" t="str">
        <f>INDEX('MATRIZ DE CALIFICACIÓN'!$D$4:$H$8,MID($K18,1,1),MID($L18,1,1))</f>
        <v>(5) ZONA DE RIESGO ALTA
Reducir, Evitar, Compartir o Transferir el Riesgo</v>
      </c>
      <c r="N18" s="146" t="s">
        <v>219</v>
      </c>
      <c r="O18" s="146" t="s">
        <v>322</v>
      </c>
      <c r="P18" s="182" t="s">
        <v>428</v>
      </c>
      <c r="Q18" s="170" t="s">
        <v>365</v>
      </c>
      <c r="R18" s="170" t="s">
        <v>369</v>
      </c>
      <c r="S18" s="170" t="s">
        <v>429</v>
      </c>
      <c r="T18" s="194" t="s">
        <v>430</v>
      </c>
      <c r="U18" s="170" t="s">
        <v>493</v>
      </c>
      <c r="V18" s="188" t="s">
        <v>628</v>
      </c>
      <c r="W18" s="146" t="s">
        <v>200</v>
      </c>
      <c r="X18" s="146" t="s">
        <v>196</v>
      </c>
      <c r="Y18" s="146" t="s">
        <v>198</v>
      </c>
      <c r="Z18" s="146" t="s">
        <v>203</v>
      </c>
      <c r="AA18" s="146" t="s">
        <v>204</v>
      </c>
      <c r="AB18" s="146" t="s">
        <v>206</v>
      </c>
      <c r="AC18" s="146" t="s">
        <v>208</v>
      </c>
      <c r="AD18" s="173">
        <f>SUM(IF($W18='Evaluación Diseño Control'!$C$2,15)+IF($X18='Evaluación Diseño Control'!$C$3,15)+IF($Y18='Evaluación Diseño Control'!$C$4,15)+IF($Z18='Evaluación Diseño Control'!$C$5,15,IF($Z18='Evaluación Diseño Control'!$D$5,10))+IF($AA18='Evaluación Diseño Control'!$C$6,15)+IF($AB18='Evaluación Diseño Control'!$C$7,15)+IF($AC18='Evaluación Diseño Control'!$C$8,10,IF($AC18='Evaluación Diseño Control'!$D$8,5)))</f>
        <v>100</v>
      </c>
      <c r="AE18" s="173" t="str">
        <f t="shared" si="2"/>
        <v>FUERTE</v>
      </c>
      <c r="AF18" s="146" t="s">
        <v>249</v>
      </c>
      <c r="AG18" s="173" t="str">
        <f>VLOOKUP(CONCATENATE($AE18,$AF18),'Listas Nuevas'!$X$3:$Z$11,2,0)</f>
        <v>FUERTE</v>
      </c>
      <c r="AH18" s="173">
        <f t="shared" si="3"/>
        <v>100</v>
      </c>
      <c r="AI18" s="175" t="str">
        <f>VLOOKUP(CONCATENATE($AE18,$AF18),'Listas Nuevas'!$X$3:$Z$11,3,0)</f>
        <v>No</v>
      </c>
      <c r="AJ18" s="176" t="s">
        <v>249</v>
      </c>
      <c r="AK18" s="170" t="s">
        <v>250</v>
      </c>
      <c r="AL18" s="173">
        <f>IFERROR(VLOOKUP(CONCATENATE(AJ18,AK18),'Listas Nuevas'!$AC$6:$AD$7,2,0),0)</f>
        <v>2</v>
      </c>
      <c r="AM18" s="170" t="s">
        <v>250</v>
      </c>
      <c r="AN18" s="173">
        <f>IFERROR(VLOOKUP(CONCATENATE(AJ18,AM18),'Listas Nuevas'!$AE$6:AI15,2,0),0)</f>
        <v>2</v>
      </c>
      <c r="AO18" s="174" t="s">
        <v>178</v>
      </c>
      <c r="AP18" s="174" t="s">
        <v>29</v>
      </c>
      <c r="AQ18" s="173" t="str">
        <f>INDEX('MATRIZ DE CALIFICACIÓN'!$D$4:$H$8,MID($AO18,1,1),MID($AP18,1,1))</f>
        <v>(3) ZONA DE RIESGO MODERADA
Asumir o Reducir el Riesgo</v>
      </c>
      <c r="AR18" s="146" t="s">
        <v>267</v>
      </c>
      <c r="AS18" s="178" t="s">
        <v>587</v>
      </c>
      <c r="AT18" s="178" t="s">
        <v>588</v>
      </c>
      <c r="AU18" s="178" t="s">
        <v>630</v>
      </c>
      <c r="AV18" s="178" t="s">
        <v>589</v>
      </c>
      <c r="AW18" s="178" t="s">
        <v>590</v>
      </c>
      <c r="AX18" s="178" t="s">
        <v>631</v>
      </c>
      <c r="AY18" s="26" t="s">
        <v>639</v>
      </c>
      <c r="AZ18" s="26" t="s">
        <v>646</v>
      </c>
    </row>
    <row r="19" spans="1:52" s="177" customFormat="1" ht="197.25" customHeight="1" x14ac:dyDescent="0.25">
      <c r="A19" s="198" t="s">
        <v>286</v>
      </c>
      <c r="B19" s="199" t="s">
        <v>480</v>
      </c>
      <c r="C19" s="60" t="s">
        <v>343</v>
      </c>
      <c r="D19" s="195" t="s">
        <v>26</v>
      </c>
      <c r="E19" s="198"/>
      <c r="F19" s="198"/>
      <c r="G19" s="198"/>
      <c r="H19" s="60" t="s">
        <v>431</v>
      </c>
      <c r="I19" s="171" t="s">
        <v>349</v>
      </c>
      <c r="J19" s="195" t="s">
        <v>177</v>
      </c>
      <c r="K19" s="196">
        <f>VLOOKUP($J19,'[3]Listas Nuevas'!$L$2:$N$6,2,0)</f>
        <v>1</v>
      </c>
      <c r="L19" s="197" t="s">
        <v>31</v>
      </c>
      <c r="M19" s="196" t="str">
        <f>INDEX('[3]MATRIZ DE CALIFICACIÓN'!$D$4:$H$8,MID($K19,1,1),MID($L19,1,1))</f>
        <v>(5) ZONA DE RIESGO ALTA
Reducir, Evitar, Compartir o Transferir el Riesgo</v>
      </c>
      <c r="N19" s="195" t="s">
        <v>219</v>
      </c>
      <c r="O19" s="195" t="s">
        <v>322</v>
      </c>
      <c r="P19" s="206" t="s">
        <v>432</v>
      </c>
      <c r="Q19" s="198" t="s">
        <v>365</v>
      </c>
      <c r="R19" s="198" t="s">
        <v>369</v>
      </c>
      <c r="S19" s="198" t="s">
        <v>433</v>
      </c>
      <c r="T19" s="147" t="s">
        <v>434</v>
      </c>
      <c r="U19" s="198" t="s">
        <v>494</v>
      </c>
      <c r="V19" s="201" t="s">
        <v>435</v>
      </c>
      <c r="W19" s="195" t="s">
        <v>200</v>
      </c>
      <c r="X19" s="195" t="s">
        <v>196</v>
      </c>
      <c r="Y19" s="195" t="s">
        <v>198</v>
      </c>
      <c r="Z19" s="195" t="s">
        <v>203</v>
      </c>
      <c r="AA19" s="195" t="s">
        <v>204</v>
      </c>
      <c r="AB19" s="195" t="s">
        <v>206</v>
      </c>
      <c r="AC19" s="195" t="s">
        <v>208</v>
      </c>
      <c r="AD19" s="196">
        <f>SUM(IF($W19='[3]Evaluación Diseño Control'!$C$2,15)+IF($X19='[3]Evaluación Diseño Control'!$C$3,15)+IF($Y19='[3]Evaluación Diseño Control'!$C$4,15)+IF($Z19='[3]Evaluación Diseño Control'!$C$5,15,IF($Z19='[3]Evaluación Diseño Control'!$D$5,10))+IF($AA19='[3]Evaluación Diseño Control'!$C$6,15)+IF($AB19='[3]Evaluación Diseño Control'!$C$7,15)+IF($AC19='[3]Evaluación Diseño Control'!$C$8,10,IF($AC19='[3]Evaluación Diseño Control'!$D$8,5)))</f>
        <v>100</v>
      </c>
      <c r="AE19" s="196" t="str">
        <f t="shared" si="2"/>
        <v>FUERTE</v>
      </c>
      <c r="AF19" s="195" t="s">
        <v>249</v>
      </c>
      <c r="AG19" s="196" t="str">
        <f>VLOOKUP(CONCATENATE($AE19,$AF19),'[3]Listas Nuevas'!$X$3:$Z$11,2,0)</f>
        <v>FUERTE</v>
      </c>
      <c r="AH19" s="196">
        <f t="shared" si="3"/>
        <v>100</v>
      </c>
      <c r="AI19" s="175" t="str">
        <f>VLOOKUP(CONCATENATE($AE19,$AF19),'[3]Listas Nuevas'!$X$3:$Z$11,3,0)</f>
        <v>No</v>
      </c>
      <c r="AJ19" s="176" t="s">
        <v>249</v>
      </c>
      <c r="AK19" s="198" t="s">
        <v>250</v>
      </c>
      <c r="AL19" s="196">
        <f>IFERROR(VLOOKUP(CONCATENATE(AJ19,AK19),'[3]Listas Nuevas'!$AC$6:$AD$7,2,0),0)</f>
        <v>2</v>
      </c>
      <c r="AM19" s="198" t="s">
        <v>250</v>
      </c>
      <c r="AN19" s="196">
        <f>IFERROR(VLOOKUP(CONCATENATE(AJ19,AM19),'[3]Listas Nuevas'!$AE$6:AI16,2,0),0)</f>
        <v>2</v>
      </c>
      <c r="AO19" s="197" t="s">
        <v>178</v>
      </c>
      <c r="AP19" s="197" t="s">
        <v>29</v>
      </c>
      <c r="AQ19" s="196" t="str">
        <f>INDEX('[3]MATRIZ DE CALIFICACIÓN'!$D$4:$H$8,MID($AO19,1,1),MID($AP19,1,1))</f>
        <v>(3) ZONA DE RIESGO MODERADA
Asumir o Reducir el Riesgo</v>
      </c>
      <c r="AR19" s="146" t="s">
        <v>267</v>
      </c>
      <c r="AS19" s="60" t="s">
        <v>559</v>
      </c>
      <c r="AT19" s="60" t="s">
        <v>560</v>
      </c>
      <c r="AU19" s="60" t="s">
        <v>651</v>
      </c>
      <c r="AV19" s="60" t="s">
        <v>561</v>
      </c>
      <c r="AW19" s="60" t="s">
        <v>562</v>
      </c>
      <c r="AX19" s="60" t="s">
        <v>563</v>
      </c>
      <c r="AY19" s="26" t="s">
        <v>640</v>
      </c>
      <c r="AZ19" s="26" t="s">
        <v>670</v>
      </c>
    </row>
    <row r="20" spans="1:52" s="177" customFormat="1" ht="180.75" customHeight="1" x14ac:dyDescent="0.25">
      <c r="A20" s="170" t="s">
        <v>287</v>
      </c>
      <c r="B20" s="172" t="s">
        <v>481</v>
      </c>
      <c r="C20" s="171" t="s">
        <v>344</v>
      </c>
      <c r="D20" s="146" t="s">
        <v>26</v>
      </c>
      <c r="E20" s="170"/>
      <c r="F20" s="170"/>
      <c r="G20" s="170"/>
      <c r="H20" s="178" t="s">
        <v>436</v>
      </c>
      <c r="I20" s="178" t="s">
        <v>350</v>
      </c>
      <c r="J20" s="146" t="s">
        <v>177</v>
      </c>
      <c r="K20" s="173">
        <f>VLOOKUP($J20,'Listas Nuevas'!$L$2:$N$6,2,0)</f>
        <v>1</v>
      </c>
      <c r="L20" s="174" t="s">
        <v>31</v>
      </c>
      <c r="M20" s="173" t="str">
        <f>INDEX('MATRIZ DE CALIFICACIÓN'!$D$4:$H$8,MID($K20,1,1),MID($L20,1,1))</f>
        <v>(5) ZONA DE RIESGO ALTA
Reducir, Evitar, Compartir o Transferir el Riesgo</v>
      </c>
      <c r="N20" s="146" t="s">
        <v>219</v>
      </c>
      <c r="O20" s="146" t="s">
        <v>322</v>
      </c>
      <c r="P20" s="182" t="s">
        <v>354</v>
      </c>
      <c r="Q20" s="170" t="s">
        <v>363</v>
      </c>
      <c r="R20" s="170" t="s">
        <v>367</v>
      </c>
      <c r="S20" s="170" t="s">
        <v>603</v>
      </c>
      <c r="T20" s="148" t="s">
        <v>437</v>
      </c>
      <c r="U20" s="170" t="s">
        <v>495</v>
      </c>
      <c r="V20" s="188" t="s">
        <v>438</v>
      </c>
      <c r="W20" s="195" t="s">
        <v>200</v>
      </c>
      <c r="X20" s="195" t="s">
        <v>196</v>
      </c>
      <c r="Y20" s="195" t="s">
        <v>198</v>
      </c>
      <c r="Z20" s="195" t="s">
        <v>203</v>
      </c>
      <c r="AA20" s="195" t="s">
        <v>204</v>
      </c>
      <c r="AB20" s="195" t="s">
        <v>206</v>
      </c>
      <c r="AC20" s="195" t="s">
        <v>208</v>
      </c>
      <c r="AD20" s="173">
        <f>SUM(IF($W20='Evaluación Diseño Control'!$C$2,15)+IF($X20='Evaluación Diseño Control'!$C$3,15)+IF($Y20='Evaluación Diseño Control'!$C$4,15)+IF($Z20='Evaluación Diseño Control'!$C$5,15,IF($Z20='Evaluación Diseño Control'!$D$5,10))+IF($AA20='Evaluación Diseño Control'!$C$6,15)+IF($AB20='Evaluación Diseño Control'!$C$7,15)+IF($AC20='Evaluación Diseño Control'!$C$8,10,IF($AC20='Evaluación Diseño Control'!$D$8,5)))</f>
        <v>100</v>
      </c>
      <c r="AE20" s="173" t="str">
        <f t="shared" si="2"/>
        <v>FUERTE</v>
      </c>
      <c r="AF20" s="146" t="s">
        <v>252</v>
      </c>
      <c r="AG20" s="173" t="str">
        <f>VLOOKUP(CONCATENATE($AE20,$AF20),'Listas Nuevas'!$X$3:$Z$11,2,0)</f>
        <v>MODERADO</v>
      </c>
      <c r="AH20" s="173">
        <f t="shared" si="3"/>
        <v>50</v>
      </c>
      <c r="AI20" s="175" t="str">
        <f>VLOOKUP(CONCATENATE($AE20,$AF20),'Listas Nuevas'!$X$3:$Z$11,3,0)</f>
        <v>Si</v>
      </c>
      <c r="AJ20" s="176" t="s">
        <v>252</v>
      </c>
      <c r="AK20" s="198" t="s">
        <v>250</v>
      </c>
      <c r="AL20" s="196">
        <f>IFERROR(VLOOKUP(CONCATENATE(AJ20,AK20),'[3]Listas Nuevas'!$AC$6:$AD$7,2,0),0)</f>
        <v>1</v>
      </c>
      <c r="AM20" s="198" t="s">
        <v>250</v>
      </c>
      <c r="AN20" s="173">
        <f>IFERROR(VLOOKUP(CONCATENATE(AJ20,AM20),'Listas Nuevas'!$AE$6:AI17,2,0),0)</f>
        <v>1</v>
      </c>
      <c r="AO20" s="174" t="s">
        <v>178</v>
      </c>
      <c r="AP20" s="174" t="s">
        <v>29</v>
      </c>
      <c r="AQ20" s="173" t="str">
        <f>INDEX('MATRIZ DE CALIFICACIÓN'!$D$4:$H$8,MID($AO20,1,1),MID($AP20,1,1))</f>
        <v>(3) ZONA DE RIESGO MODERADA
Asumir o Reducir el Riesgo</v>
      </c>
      <c r="AR20" s="146" t="s">
        <v>267</v>
      </c>
      <c r="AS20" s="172" t="s">
        <v>604</v>
      </c>
      <c r="AT20" s="172" t="s">
        <v>657</v>
      </c>
      <c r="AU20" s="172" t="s">
        <v>658</v>
      </c>
      <c r="AV20" s="205" t="s">
        <v>606</v>
      </c>
      <c r="AW20" s="205" t="s">
        <v>605</v>
      </c>
      <c r="AX20" s="172" t="s">
        <v>607</v>
      </c>
      <c r="AY20" s="26" t="s">
        <v>639</v>
      </c>
      <c r="AZ20" s="26" t="s">
        <v>660</v>
      </c>
    </row>
    <row r="21" spans="1:52" s="177" customFormat="1" ht="93" customHeight="1" x14ac:dyDescent="0.25">
      <c r="A21" s="170" t="s">
        <v>317</v>
      </c>
      <c r="B21" s="172" t="s">
        <v>345</v>
      </c>
      <c r="C21" s="178" t="s">
        <v>482</v>
      </c>
      <c r="D21" s="146" t="s">
        <v>26</v>
      </c>
      <c r="E21" s="170"/>
      <c r="F21" s="170"/>
      <c r="G21" s="170"/>
      <c r="H21" s="178" t="s">
        <v>439</v>
      </c>
      <c r="I21" s="171" t="s">
        <v>440</v>
      </c>
      <c r="J21" s="146" t="s">
        <v>177</v>
      </c>
      <c r="K21" s="173">
        <f>VLOOKUP($J21,'Listas Nuevas'!$L$2:$N$6,2,0)</f>
        <v>1</v>
      </c>
      <c r="L21" s="174" t="s">
        <v>31</v>
      </c>
      <c r="M21" s="173" t="str">
        <f>INDEX('MATRIZ DE CALIFICACIÓN'!$D$4:$H$8,MID($K21,1,1),MID($L21,1,1))</f>
        <v>(5) ZONA DE RIESGO ALTA
Reducir, Evitar, Compartir o Transferir el Riesgo</v>
      </c>
      <c r="N21" s="146" t="s">
        <v>219</v>
      </c>
      <c r="O21" s="146" t="s">
        <v>322</v>
      </c>
      <c r="P21" s="182" t="s">
        <v>441</v>
      </c>
      <c r="Q21" s="170" t="s">
        <v>366</v>
      </c>
      <c r="R21" s="170" t="s">
        <v>367</v>
      </c>
      <c r="S21" s="170" t="s">
        <v>442</v>
      </c>
      <c r="T21" s="148" t="s">
        <v>370</v>
      </c>
      <c r="U21" s="170" t="s">
        <v>496</v>
      </c>
      <c r="V21" s="188" t="s">
        <v>443</v>
      </c>
      <c r="W21" s="146" t="s">
        <v>200</v>
      </c>
      <c r="X21" s="146" t="s">
        <v>196</v>
      </c>
      <c r="Y21" s="146" t="s">
        <v>198</v>
      </c>
      <c r="Z21" s="146" t="s">
        <v>203</v>
      </c>
      <c r="AA21" s="146" t="s">
        <v>204</v>
      </c>
      <c r="AB21" s="146" t="s">
        <v>206</v>
      </c>
      <c r="AC21" s="146" t="s">
        <v>208</v>
      </c>
      <c r="AD21" s="173">
        <f>SUM(IF($W21='[2]Evaluación Diseño Control'!$C$2,15)+IF($X21='[2]Evaluación Diseño Control'!$C$3,15)+IF($Y21='[2]Evaluación Diseño Control'!$C$4,15)+IF($Z21='[2]Evaluación Diseño Control'!$C$5,15,IF($Z21='[2]Evaluación Diseño Control'!$D$5,10))+IF($AA21='[2]Evaluación Diseño Control'!$C$6,15)+IF($AB21='[2]Evaluación Diseño Control'!$C$7,15)+IF($AC21='[2]Evaluación Diseño Control'!$C$8,10,IF($AC21='[2]Evaluación Diseño Control'!$D$8,5)))</f>
        <v>100</v>
      </c>
      <c r="AE21" s="173" t="str">
        <f t="shared" si="2"/>
        <v>FUERTE</v>
      </c>
      <c r="AF21" s="146" t="s">
        <v>252</v>
      </c>
      <c r="AG21" s="173" t="str">
        <f>VLOOKUP(CONCATENATE($AE21,$AF21),'[2]Listas Nuevas'!$X$3:$Z$11,2,0)</f>
        <v>MODERADO</v>
      </c>
      <c r="AH21" s="173">
        <f t="shared" si="3"/>
        <v>50</v>
      </c>
      <c r="AI21" s="175" t="str">
        <f>VLOOKUP(CONCATENATE($AE21,$AF21),'[2]Listas Nuevas'!$X$3:$Z$11,3,0)</f>
        <v>Si</v>
      </c>
      <c r="AJ21" s="176" t="s">
        <v>252</v>
      </c>
      <c r="AK21" s="170" t="s">
        <v>250</v>
      </c>
      <c r="AL21" s="173">
        <f>IFERROR(VLOOKUP(CONCATENATE(AJ21,AK21),'[2]Listas Nuevas'!$AC$6:$AD$7,2,0),0)</f>
        <v>1</v>
      </c>
      <c r="AM21" s="170" t="s">
        <v>250</v>
      </c>
      <c r="AN21" s="173">
        <f>IFERROR(VLOOKUP(CONCATENATE(AJ21,AM21),'[2]Listas Nuevas'!$AE$6:AI18,2,0),0)</f>
        <v>1</v>
      </c>
      <c r="AO21" s="174" t="s">
        <v>178</v>
      </c>
      <c r="AP21" s="174" t="s">
        <v>29</v>
      </c>
      <c r="AQ21" s="173" t="str">
        <f>INDEX('[2]MATRIZ DE CALIFICACIÓN'!$D$4:$H$8,MID($AO21,1,1),MID($AP21,1,1))</f>
        <v>(3) ZONA DE RIESGO MODERADA
Asumir o Reducir el Riesgo</v>
      </c>
      <c r="AR21" s="146" t="s">
        <v>267</v>
      </c>
      <c r="AS21" s="172" t="s">
        <v>576</v>
      </c>
      <c r="AT21" s="172" t="s">
        <v>577</v>
      </c>
      <c r="AU21" s="172" t="s">
        <v>578</v>
      </c>
      <c r="AV21" s="205" t="s">
        <v>579</v>
      </c>
      <c r="AW21" s="205" t="s">
        <v>580</v>
      </c>
      <c r="AX21" s="172" t="s">
        <v>581</v>
      </c>
      <c r="AY21" s="26" t="s">
        <v>639</v>
      </c>
      <c r="AZ21" s="212" t="s">
        <v>652</v>
      </c>
    </row>
    <row r="22" spans="1:52" s="177" customFormat="1" ht="170.25" customHeight="1" x14ac:dyDescent="0.25">
      <c r="A22" s="170" t="s">
        <v>317</v>
      </c>
      <c r="B22" s="172" t="s">
        <v>483</v>
      </c>
      <c r="C22" s="178" t="s">
        <v>346</v>
      </c>
      <c r="D22" s="146" t="s">
        <v>26</v>
      </c>
      <c r="E22" s="170"/>
      <c r="F22" s="170"/>
      <c r="G22" s="170"/>
      <c r="H22" s="178" t="s">
        <v>444</v>
      </c>
      <c r="I22" s="178" t="s">
        <v>445</v>
      </c>
      <c r="J22" s="146" t="s">
        <v>177</v>
      </c>
      <c r="K22" s="173">
        <f>VLOOKUP($J22,'Listas Nuevas'!$L$2:$N$6,2,0)</f>
        <v>1</v>
      </c>
      <c r="L22" s="174" t="s">
        <v>31</v>
      </c>
      <c r="M22" s="173" t="str">
        <f>INDEX('MATRIZ DE CALIFICACIÓN'!$D$4:$H$8,MID($K22,1,1),MID($L22,1,1))</f>
        <v>(5) ZONA DE RIESGO ALTA
Reducir, Evitar, Compartir o Transferir el Riesgo</v>
      </c>
      <c r="N22" s="146" t="s">
        <v>219</v>
      </c>
      <c r="O22" s="146" t="s">
        <v>322</v>
      </c>
      <c r="P22" s="182" t="s">
        <v>446</v>
      </c>
      <c r="Q22" s="170" t="s">
        <v>366</v>
      </c>
      <c r="R22" s="170" t="s">
        <v>369</v>
      </c>
      <c r="S22" s="170" t="s">
        <v>447</v>
      </c>
      <c r="T22" s="148" t="s">
        <v>448</v>
      </c>
      <c r="U22" s="170" t="s">
        <v>449</v>
      </c>
      <c r="V22" s="188" t="s">
        <v>450</v>
      </c>
      <c r="W22" s="146" t="s">
        <v>200</v>
      </c>
      <c r="X22" s="146" t="s">
        <v>197</v>
      </c>
      <c r="Y22" s="146" t="s">
        <v>198</v>
      </c>
      <c r="Z22" s="146" t="s">
        <v>202</v>
      </c>
      <c r="AA22" s="146" t="s">
        <v>204</v>
      </c>
      <c r="AB22" s="146" t="s">
        <v>206</v>
      </c>
      <c r="AC22" s="146" t="s">
        <v>208</v>
      </c>
      <c r="AD22" s="173">
        <f>SUM(IF($W22='[2]Evaluación Diseño Control'!$C$2,15)+IF($X22='[2]Evaluación Diseño Control'!$C$3,15)+IF($Y22='[2]Evaluación Diseño Control'!$C$4,15)+IF($Z22='[2]Evaluación Diseño Control'!$C$5,15,IF($Z22='[2]Evaluación Diseño Control'!$D$5,10))+IF($AA22='[2]Evaluación Diseño Control'!$C$6,15)+IF($AB22='[2]Evaluación Diseño Control'!$C$7,15)+IF($AC22='[2]Evaluación Diseño Control'!$C$8,10,IF($AC22='[2]Evaluación Diseño Control'!$D$8,5)))</f>
        <v>80</v>
      </c>
      <c r="AE22" s="173" t="str">
        <f t="shared" si="2"/>
        <v>DÉBIL</v>
      </c>
      <c r="AF22" s="146" t="s">
        <v>252</v>
      </c>
      <c r="AG22" s="173" t="str">
        <f>VLOOKUP(CONCATENATE($AE22,$AF22),'[2]Listas Nuevas'!$X$3:$Z$11,2,0)</f>
        <v>DÉBIL</v>
      </c>
      <c r="AH22" s="173">
        <f t="shared" si="3"/>
        <v>0</v>
      </c>
      <c r="AI22" s="175" t="str">
        <f>VLOOKUP(CONCATENATE($AE22,$AF22),'[2]Listas Nuevas'!$X$3:$Z$11,3,0)</f>
        <v>Si</v>
      </c>
      <c r="AJ22" s="176" t="s">
        <v>227</v>
      </c>
      <c r="AK22" s="170" t="s">
        <v>250</v>
      </c>
      <c r="AL22" s="173">
        <f>IFERROR(VLOOKUP(CONCATENATE(AJ22,AK22),'[2]Listas Nuevas'!$AC$6:$AD$7,2,0),0)</f>
        <v>0</v>
      </c>
      <c r="AM22" s="170" t="s">
        <v>250</v>
      </c>
      <c r="AN22" s="173">
        <f>IFERROR(VLOOKUP(CONCATENATE(AJ22,AM22),'[2]Listas Nuevas'!$AE$6:AI19,2,0),0)</f>
        <v>0</v>
      </c>
      <c r="AO22" s="174" t="s">
        <v>178</v>
      </c>
      <c r="AP22" s="174" t="s">
        <v>29</v>
      </c>
      <c r="AQ22" s="173" t="str">
        <f>INDEX('[2]MATRIZ DE CALIFICACIÓN'!$D$4:$H$8,MID($AO22,1,1),MID($AP22,1,1))</f>
        <v>(3) ZONA DE RIESGO MODERADA
Asumir o Reducir el Riesgo</v>
      </c>
      <c r="AR22" s="146" t="s">
        <v>267</v>
      </c>
      <c r="AS22" s="172" t="s">
        <v>627</v>
      </c>
      <c r="AT22" s="172" t="s">
        <v>582</v>
      </c>
      <c r="AU22" s="172" t="s">
        <v>583</v>
      </c>
      <c r="AV22" s="205" t="s">
        <v>584</v>
      </c>
      <c r="AW22" s="205" t="s">
        <v>585</v>
      </c>
      <c r="AX22" s="172" t="s">
        <v>586</v>
      </c>
      <c r="AY22" s="26" t="s">
        <v>639</v>
      </c>
      <c r="AZ22" s="212" t="s">
        <v>653</v>
      </c>
    </row>
    <row r="23" spans="1:52" s="177" customFormat="1" ht="177" customHeight="1" x14ac:dyDescent="0.25">
      <c r="A23" s="170" t="s">
        <v>315</v>
      </c>
      <c r="B23" s="193" t="s">
        <v>484</v>
      </c>
      <c r="C23" s="171" t="s">
        <v>451</v>
      </c>
      <c r="D23" s="146" t="s">
        <v>26</v>
      </c>
      <c r="E23" s="170"/>
      <c r="F23" s="170"/>
      <c r="G23" s="170"/>
      <c r="H23" s="171" t="s">
        <v>452</v>
      </c>
      <c r="I23" s="171" t="s">
        <v>453</v>
      </c>
      <c r="J23" s="146" t="s">
        <v>177</v>
      </c>
      <c r="K23" s="173">
        <f>VLOOKUP($J23,'Listas Nuevas'!$L$2:$N$6,2,0)</f>
        <v>1</v>
      </c>
      <c r="L23" s="174" t="s">
        <v>30</v>
      </c>
      <c r="M23" s="173" t="str">
        <f>INDEX('MATRIZ DE CALIFICACIÓN'!$D$4:$H$8,MID($K23,1,1),MID($L23,1,1))</f>
        <v>(4) ZONA DE RIESGO ALTA
Reducir, Evitar, Compartir o Transferir el Riesgo</v>
      </c>
      <c r="N23" s="146" t="s">
        <v>219</v>
      </c>
      <c r="O23" s="146" t="s">
        <v>322</v>
      </c>
      <c r="P23" s="179" t="s">
        <v>454</v>
      </c>
      <c r="Q23" s="170" t="s">
        <v>455</v>
      </c>
      <c r="R23" s="170" t="s">
        <v>367</v>
      </c>
      <c r="S23" s="170" t="s">
        <v>456</v>
      </c>
      <c r="T23" s="147" t="s">
        <v>457</v>
      </c>
      <c r="U23" s="170" t="s">
        <v>497</v>
      </c>
      <c r="V23" s="188" t="s">
        <v>458</v>
      </c>
      <c r="W23" s="146" t="s">
        <v>200</v>
      </c>
      <c r="X23" s="146" t="s">
        <v>196</v>
      </c>
      <c r="Y23" s="146" t="s">
        <v>198</v>
      </c>
      <c r="Z23" s="146" t="s">
        <v>203</v>
      </c>
      <c r="AA23" s="146" t="s">
        <v>204</v>
      </c>
      <c r="AB23" s="146" t="s">
        <v>206</v>
      </c>
      <c r="AC23" s="146" t="s">
        <v>208</v>
      </c>
      <c r="AD23" s="173">
        <f>SUM(IF($W23='[2]Evaluación Diseño Control'!$C$2,15)+IF($X23='[2]Evaluación Diseño Control'!$C$3,15)+IF($Y23='[2]Evaluación Diseño Control'!$C$4,15)+IF($Z23='[2]Evaluación Diseño Control'!$C$5,15,IF($Z23='[2]Evaluación Diseño Control'!$D$5,10))+IF($AA23='[2]Evaluación Diseño Control'!$C$6,15)+IF($AB23='[2]Evaluación Diseño Control'!$C$7,15)+IF($AC23='[2]Evaluación Diseño Control'!$C$8,10,IF($AC23='[2]Evaluación Diseño Control'!$D$8,5)))</f>
        <v>100</v>
      </c>
      <c r="AE23" s="173" t="str">
        <f t="shared" si="2"/>
        <v>FUERTE</v>
      </c>
      <c r="AF23" s="146" t="s">
        <v>252</v>
      </c>
      <c r="AG23" s="173" t="str">
        <f>VLOOKUP(CONCATENATE($AE23,$AF23),'[2]Listas Nuevas'!$X$3:$Z$11,2,0)</f>
        <v>MODERADO</v>
      </c>
      <c r="AH23" s="173">
        <f t="shared" si="3"/>
        <v>50</v>
      </c>
      <c r="AI23" s="175" t="str">
        <f>VLOOKUP(CONCATENATE($AE23,$AF23),'[2]Listas Nuevas'!$X$3:$Z$11,3,0)</f>
        <v>Si</v>
      </c>
      <c r="AJ23" s="176" t="s">
        <v>252</v>
      </c>
      <c r="AK23" s="170" t="s">
        <v>250</v>
      </c>
      <c r="AL23" s="173">
        <f>IFERROR(VLOOKUP(CONCATENATE(AJ23,AK23),'[2]Listas Nuevas'!$AC$6:$AD$7,2,0),0)</f>
        <v>1</v>
      </c>
      <c r="AM23" s="170" t="s">
        <v>250</v>
      </c>
      <c r="AN23" s="173">
        <f>IFERROR(VLOOKUP(CONCATENATE(AJ23,AM23),'[2]Listas Nuevas'!$AE$6:AI21,2,0),0)</f>
        <v>1</v>
      </c>
      <c r="AO23" s="174" t="s">
        <v>178</v>
      </c>
      <c r="AP23" s="174" t="s">
        <v>29</v>
      </c>
      <c r="AQ23" s="173" t="str">
        <f>INDEX('[2]MATRIZ DE CALIFICACIÓN'!$D$4:$H$8,MID($AO23,1,1),MID($AP23,1,1))</f>
        <v>(3) ZONA DE RIESGO MODERADA
Asumir o Reducir el Riesgo</v>
      </c>
      <c r="AR23" s="146" t="s">
        <v>267</v>
      </c>
      <c r="AS23" s="172" t="s">
        <v>523</v>
      </c>
      <c r="AT23" s="172" t="s">
        <v>524</v>
      </c>
      <c r="AU23" s="172" t="s">
        <v>614</v>
      </c>
      <c r="AV23" s="205" t="s">
        <v>525</v>
      </c>
      <c r="AW23" s="205" t="s">
        <v>526</v>
      </c>
      <c r="AX23" s="172" t="s">
        <v>527</v>
      </c>
      <c r="AY23" s="26" t="s">
        <v>667</v>
      </c>
      <c r="AZ23" s="26" t="s">
        <v>668</v>
      </c>
    </row>
    <row r="24" spans="1:52" s="177" customFormat="1" ht="198" customHeight="1" x14ac:dyDescent="0.25">
      <c r="A24" s="170" t="s">
        <v>308</v>
      </c>
      <c r="B24" s="172" t="s">
        <v>591</v>
      </c>
      <c r="C24" s="171" t="s">
        <v>592</v>
      </c>
      <c r="D24" s="146" t="s">
        <v>26</v>
      </c>
      <c r="E24" s="170"/>
      <c r="F24" s="170"/>
      <c r="G24" s="170"/>
      <c r="H24" s="178" t="s">
        <v>661</v>
      </c>
      <c r="I24" s="178" t="s">
        <v>593</v>
      </c>
      <c r="J24" s="146" t="s">
        <v>177</v>
      </c>
      <c r="K24" s="173">
        <f>VLOOKUP($J24,'Listas Nuevas'!$L$2:$N$6,2,0)</f>
        <v>1</v>
      </c>
      <c r="L24" s="174" t="s">
        <v>30</v>
      </c>
      <c r="M24" s="173" t="str">
        <f>INDEX('MATRIZ DE CALIFICACIÓN'!$D$4:$H$8,MID($K24,1,1),MID($L24,1,1))</f>
        <v>(4) ZONA DE RIESGO ALTA
Reducir, Evitar, Compartir o Transferir el Riesgo</v>
      </c>
      <c r="N24" s="146" t="s">
        <v>219</v>
      </c>
      <c r="O24" s="146" t="s">
        <v>322</v>
      </c>
      <c r="P24" s="182" t="s">
        <v>594</v>
      </c>
      <c r="Q24" s="170" t="s">
        <v>595</v>
      </c>
      <c r="R24" s="200" t="s">
        <v>486</v>
      </c>
      <c r="S24" s="170" t="s">
        <v>596</v>
      </c>
      <c r="T24" s="148" t="s">
        <v>597</v>
      </c>
      <c r="U24" s="170" t="s">
        <v>487</v>
      </c>
      <c r="V24" s="188" t="s">
        <v>662</v>
      </c>
      <c r="W24" s="195" t="s">
        <v>200</v>
      </c>
      <c r="X24" s="195" t="s">
        <v>196</v>
      </c>
      <c r="Y24" s="195" t="s">
        <v>198</v>
      </c>
      <c r="Z24" s="195" t="s">
        <v>203</v>
      </c>
      <c r="AA24" s="195" t="s">
        <v>204</v>
      </c>
      <c r="AB24" s="195" t="s">
        <v>206</v>
      </c>
      <c r="AC24" s="195" t="s">
        <v>208</v>
      </c>
      <c r="AD24" s="173">
        <f>SUM(IF($W24='Evaluación Diseño Control'!$C$2,15)+IF($X24='Evaluación Diseño Control'!$C$3,15)+IF($Y24='Evaluación Diseño Control'!$C$4,15)+IF($Z24='Evaluación Diseño Control'!$C$5,15,IF($Z24='Evaluación Diseño Control'!$D$5,10))+IF($AA24='Evaluación Diseño Control'!$C$6,15)+IF($AB24='Evaluación Diseño Control'!$C$7,15)+IF($AC24='Evaluación Diseño Control'!$C$8,10,IF($AC24='Evaluación Diseño Control'!$D$8,5)))</f>
        <v>100</v>
      </c>
      <c r="AE24" s="173" t="str">
        <f>IF($AD24&gt;95,"FUERTE",IF($AD24&gt;85,"MODERADO","DÉBIL"))</f>
        <v>FUERTE</v>
      </c>
      <c r="AF24" s="146" t="s">
        <v>252</v>
      </c>
      <c r="AG24" s="173" t="str">
        <f>VLOOKUP(CONCATENATE($AE24,$AF24),'Listas Nuevas'!$X$3:$Z$11,2,0)</f>
        <v>MODERADO</v>
      </c>
      <c r="AH24" s="173">
        <f t="shared" si="3"/>
        <v>50</v>
      </c>
      <c r="AI24" s="175" t="str">
        <f>VLOOKUP(CONCATENATE($AE24,$AF24),'Listas Nuevas'!$X$3:$Z$11,3,0)</f>
        <v>Si</v>
      </c>
      <c r="AJ24" s="176" t="s">
        <v>252</v>
      </c>
      <c r="AK24" s="198" t="s">
        <v>250</v>
      </c>
      <c r="AL24" s="196">
        <f>IFERROR(VLOOKUP(CONCATENATE(AJ24,AK24),'[3]Listas Nuevas'!$AC$6:$AD$7,2,0),0)</f>
        <v>1</v>
      </c>
      <c r="AM24" s="198" t="s">
        <v>250</v>
      </c>
      <c r="AN24" s="173">
        <f>IFERROR(VLOOKUP(CONCATENATE(AJ24,AM24),'Listas Nuevas'!$AE$6:AI22,2,0),0)</f>
        <v>1</v>
      </c>
      <c r="AO24" s="174" t="s">
        <v>178</v>
      </c>
      <c r="AP24" s="174" t="s">
        <v>29</v>
      </c>
      <c r="AQ24" s="173" t="str">
        <f>INDEX('MATRIZ DE CALIFICACIÓN'!$D$4:$H$8,MID($AO24,1,1),MID($AP24,1,1))</f>
        <v>(3) ZONA DE RIESGO MODERADA
Asumir o Reducir el Riesgo</v>
      </c>
      <c r="AR24" s="146" t="s">
        <v>267</v>
      </c>
      <c r="AS24" s="172" t="s">
        <v>663</v>
      </c>
      <c r="AT24" s="172" t="s">
        <v>598</v>
      </c>
      <c r="AU24" s="172" t="s">
        <v>599</v>
      </c>
      <c r="AV24" s="205" t="s">
        <v>600</v>
      </c>
      <c r="AW24" s="205" t="s">
        <v>601</v>
      </c>
      <c r="AX24" s="172" t="s">
        <v>602</v>
      </c>
      <c r="AY24" s="26" t="s">
        <v>664</v>
      </c>
      <c r="AZ24" s="26" t="s">
        <v>671</v>
      </c>
    </row>
    <row r="25" spans="1:52" s="177" customFormat="1" ht="252" customHeight="1" x14ac:dyDescent="0.25">
      <c r="A25" s="170" t="s">
        <v>324</v>
      </c>
      <c r="B25" s="172" t="s">
        <v>485</v>
      </c>
      <c r="C25" s="180" t="s">
        <v>373</v>
      </c>
      <c r="D25" s="146" t="s">
        <v>26</v>
      </c>
      <c r="E25" s="170"/>
      <c r="F25" s="170"/>
      <c r="G25" s="170"/>
      <c r="H25" s="180" t="s">
        <v>459</v>
      </c>
      <c r="I25" s="181" t="s">
        <v>347</v>
      </c>
      <c r="J25" s="146" t="s">
        <v>177</v>
      </c>
      <c r="K25" s="173">
        <f>VLOOKUP($J25,'Listas Nuevas'!$L$2:$N$6,2,0)</f>
        <v>1</v>
      </c>
      <c r="L25" s="174" t="s">
        <v>31</v>
      </c>
      <c r="M25" s="173" t="str">
        <f>INDEX('MATRIZ DE CALIFICACIÓN'!$D$4:$H$8,MID($K25,1,1),MID($L25,1,1))</f>
        <v>(5) ZONA DE RIESGO ALTA
Reducir, Evitar, Compartir o Transferir el Riesgo</v>
      </c>
      <c r="N25" s="146" t="s">
        <v>219</v>
      </c>
      <c r="O25" s="146" t="s">
        <v>322</v>
      </c>
      <c r="P25" s="182" t="s">
        <v>460</v>
      </c>
      <c r="Q25" s="170" t="s">
        <v>361</v>
      </c>
      <c r="R25" s="170" t="s">
        <v>368</v>
      </c>
      <c r="S25" s="192" t="s">
        <v>461</v>
      </c>
      <c r="T25" s="187" t="s">
        <v>462</v>
      </c>
      <c r="U25" s="170" t="s">
        <v>498</v>
      </c>
      <c r="V25" s="188" t="s">
        <v>463</v>
      </c>
      <c r="W25" s="195" t="s">
        <v>200</v>
      </c>
      <c r="X25" s="195" t="s">
        <v>196</v>
      </c>
      <c r="Y25" s="195" t="s">
        <v>198</v>
      </c>
      <c r="Z25" s="195" t="s">
        <v>203</v>
      </c>
      <c r="AA25" s="195" t="s">
        <v>204</v>
      </c>
      <c r="AB25" s="195" t="s">
        <v>206</v>
      </c>
      <c r="AC25" s="195" t="s">
        <v>208</v>
      </c>
      <c r="AD25" s="173">
        <f>SUM(IF($W25='Evaluación Diseño Control'!$C$2,15)+IF($X25='Evaluación Diseño Control'!$C$3,15)+IF($Y25='Evaluación Diseño Control'!$C$4,15)+IF($Z25='Evaluación Diseño Control'!$C$5,15,IF($Z25='Evaluación Diseño Control'!$D$5,10))+IF($AA25='Evaluación Diseño Control'!$C$6,15)+IF($AB25='Evaluación Diseño Control'!$C$7,15)+IF($AC25='Evaluación Diseño Control'!$C$8,10,IF($AC25='Evaluación Diseño Control'!$D$8,5)))</f>
        <v>100</v>
      </c>
      <c r="AE25" s="173" t="str">
        <f t="shared" si="2"/>
        <v>FUERTE</v>
      </c>
      <c r="AF25" s="146" t="s">
        <v>252</v>
      </c>
      <c r="AG25" s="173" t="str">
        <f>VLOOKUP(CONCATENATE($AE25,$AF25),'Listas Nuevas'!$X$3:$Z$11,2,0)</f>
        <v>MODERADO</v>
      </c>
      <c r="AH25" s="173">
        <f t="shared" si="3"/>
        <v>50</v>
      </c>
      <c r="AI25" s="175" t="str">
        <f>VLOOKUP(CONCATENATE($AE25,$AF25),'Listas Nuevas'!$X$3:$Z$11,3,0)</f>
        <v>Si</v>
      </c>
      <c r="AJ25" s="176" t="s">
        <v>252</v>
      </c>
      <c r="AK25" s="198" t="s">
        <v>250</v>
      </c>
      <c r="AL25" s="196">
        <f>IFERROR(VLOOKUP(CONCATENATE(AJ25,AK25),'[3]Listas Nuevas'!$AC$6:$AD$7,2,0),0)</f>
        <v>1</v>
      </c>
      <c r="AM25" s="198" t="s">
        <v>250</v>
      </c>
      <c r="AN25" s="173">
        <f>IFERROR(VLOOKUP(CONCATENATE(AJ25,AM25),'Listas Nuevas'!$AE$6:AI24,2,0),0)</f>
        <v>1</v>
      </c>
      <c r="AO25" s="174" t="s">
        <v>178</v>
      </c>
      <c r="AP25" s="174" t="s">
        <v>29</v>
      </c>
      <c r="AQ25" s="173" t="str">
        <f>INDEX('MATRIZ DE CALIFICACIÓN'!$D$4:$H$8,MID($AO25,1,1),MID($AP25,1,1))</f>
        <v>(3) ZONA DE RIESGO MODERADA
Asumir o Reducir el Riesgo</v>
      </c>
      <c r="AR25" s="146" t="s">
        <v>267</v>
      </c>
      <c r="AS25" s="199" t="s">
        <v>620</v>
      </c>
      <c r="AT25" s="208" t="s">
        <v>621</v>
      </c>
      <c r="AU25" s="198" t="s">
        <v>622</v>
      </c>
      <c r="AV25" s="207">
        <v>44531</v>
      </c>
      <c r="AW25" s="207">
        <v>44561</v>
      </c>
      <c r="AX25" s="199" t="s">
        <v>623</v>
      </c>
      <c r="AY25" s="26" t="s">
        <v>635</v>
      </c>
      <c r="AZ25" s="26" t="s">
        <v>635</v>
      </c>
    </row>
    <row r="26" spans="1:52" s="177" customFormat="1" ht="175.5" customHeight="1" x14ac:dyDescent="0.25">
      <c r="A26" s="170" t="s">
        <v>325</v>
      </c>
      <c r="B26" s="172" t="s">
        <v>532</v>
      </c>
      <c r="C26" s="178" t="s">
        <v>339</v>
      </c>
      <c r="D26" s="146" t="s">
        <v>26</v>
      </c>
      <c r="E26" s="170"/>
      <c r="F26" s="170"/>
      <c r="G26" s="170"/>
      <c r="H26" s="178" t="s">
        <v>464</v>
      </c>
      <c r="I26" s="178" t="s">
        <v>465</v>
      </c>
      <c r="J26" s="146" t="s">
        <v>177</v>
      </c>
      <c r="K26" s="173">
        <f>VLOOKUP($J26,'Listas Nuevas'!$L$2:$N$6,2,0)</f>
        <v>1</v>
      </c>
      <c r="L26" s="174" t="s">
        <v>31</v>
      </c>
      <c r="M26" s="173" t="str">
        <f>INDEX('MATRIZ DE CALIFICACIÓN'!$D$4:$H$8,MID($K26,1,1),MID($L26,1,1))</f>
        <v>(5) ZONA DE RIESGO ALTA
Reducir, Evitar, Compartir o Transferir el Riesgo</v>
      </c>
      <c r="N26" s="146" t="s">
        <v>219</v>
      </c>
      <c r="O26" s="146" t="s">
        <v>322</v>
      </c>
      <c r="P26" s="179" t="s">
        <v>466</v>
      </c>
      <c r="Q26" s="170" t="s">
        <v>359</v>
      </c>
      <c r="R26" s="170" t="s">
        <v>367</v>
      </c>
      <c r="S26" s="170" t="s">
        <v>467</v>
      </c>
      <c r="T26" s="147" t="s">
        <v>468</v>
      </c>
      <c r="U26" s="170" t="s">
        <v>469</v>
      </c>
      <c r="V26" s="188" t="s">
        <v>470</v>
      </c>
      <c r="W26" s="195" t="s">
        <v>200</v>
      </c>
      <c r="X26" s="195" t="s">
        <v>196</v>
      </c>
      <c r="Y26" s="195" t="s">
        <v>198</v>
      </c>
      <c r="Z26" s="195" t="s">
        <v>203</v>
      </c>
      <c r="AA26" s="195" t="s">
        <v>204</v>
      </c>
      <c r="AB26" s="195" t="s">
        <v>206</v>
      </c>
      <c r="AC26" s="195" t="s">
        <v>208</v>
      </c>
      <c r="AD26" s="173">
        <f>SUM(IF($W26='Evaluación Diseño Control'!$C$2,15)+IF($X26='Evaluación Diseño Control'!$C$3,15)+IF($Y26='Evaluación Diseño Control'!$C$4,15)+IF($Z26='Evaluación Diseño Control'!$C$5,15,IF($Z26='Evaluación Diseño Control'!$D$5,10))+IF($AA26='Evaluación Diseño Control'!$C$6,15)+IF($AB26='Evaluación Diseño Control'!$C$7,15)+IF($AC26='Evaluación Diseño Control'!$C$8,10,IF($AC26='Evaluación Diseño Control'!$D$8,5)))</f>
        <v>100</v>
      </c>
      <c r="AE26" s="173" t="str">
        <f t="shared" ref="AE26" si="4">IF($AD26&gt;95,"FUERTE",IF($AD26&gt;85,"MODERADO","DÉBIL"))</f>
        <v>FUERTE</v>
      </c>
      <c r="AF26" s="146" t="s">
        <v>252</v>
      </c>
      <c r="AG26" s="173" t="str">
        <f>VLOOKUP(CONCATENATE($AE26,$AF26),'Listas Nuevas'!$X$3:$Z$11,2,0)</f>
        <v>MODERADO</v>
      </c>
      <c r="AH26" s="173">
        <f t="shared" si="3"/>
        <v>50</v>
      </c>
      <c r="AI26" s="175" t="str">
        <f>VLOOKUP(CONCATENATE($AE26,$AF26),'Listas Nuevas'!$X$3:$Z$11,3,0)</f>
        <v>Si</v>
      </c>
      <c r="AJ26" s="176" t="s">
        <v>252</v>
      </c>
      <c r="AK26" s="198" t="s">
        <v>250</v>
      </c>
      <c r="AL26" s="196">
        <f>IFERROR(VLOOKUP(CONCATENATE(AJ26,AK26),'[3]Listas Nuevas'!$AC$6:$AD$7,2,0),0)</f>
        <v>1</v>
      </c>
      <c r="AM26" s="198" t="s">
        <v>250</v>
      </c>
      <c r="AN26" s="173">
        <f>IFERROR(VLOOKUP(CONCATENATE(AJ26,AM26),'Listas Nuevas'!$AE$6:AI24,2,0),0)</f>
        <v>1</v>
      </c>
      <c r="AO26" s="174" t="s">
        <v>178</v>
      </c>
      <c r="AP26" s="174" t="s">
        <v>29</v>
      </c>
      <c r="AQ26" s="173" t="str">
        <f>INDEX('MATRIZ DE CALIFICACIÓN'!$D$4:$H$8,MID($AO26,1,1),MID($AP26,1,1))</f>
        <v>(3) ZONA DE RIESGO MODERADA
Asumir o Reducir el Riesgo</v>
      </c>
      <c r="AR26" s="146" t="s">
        <v>267</v>
      </c>
      <c r="AS26" s="172" t="s">
        <v>533</v>
      </c>
      <c r="AT26" s="172" t="s">
        <v>534</v>
      </c>
      <c r="AU26" s="172" t="s">
        <v>535</v>
      </c>
      <c r="AV26" s="205" t="s">
        <v>537</v>
      </c>
      <c r="AW26" s="205" t="s">
        <v>538</v>
      </c>
      <c r="AX26" s="172" t="s">
        <v>536</v>
      </c>
      <c r="AY26" s="26" t="s">
        <v>641</v>
      </c>
      <c r="AZ26" s="211" t="s">
        <v>665</v>
      </c>
    </row>
    <row r="27" spans="1:52" s="177" customFormat="1" ht="108" customHeight="1" x14ac:dyDescent="0.25">
      <c r="A27" s="170" t="s">
        <v>317</v>
      </c>
      <c r="B27" s="172" t="s">
        <v>499</v>
      </c>
      <c r="C27" s="172" t="s">
        <v>501</v>
      </c>
      <c r="D27" s="183" t="s">
        <v>26</v>
      </c>
      <c r="E27" s="170"/>
      <c r="F27" s="170"/>
      <c r="G27" s="170"/>
      <c r="H27" s="170" t="s">
        <v>500</v>
      </c>
      <c r="I27" s="170" t="s">
        <v>503</v>
      </c>
      <c r="J27" s="146" t="s">
        <v>177</v>
      </c>
      <c r="K27" s="173">
        <v>1</v>
      </c>
      <c r="L27" s="174" t="s">
        <v>30</v>
      </c>
      <c r="M27" s="189" t="str">
        <f>INDEX('MATRIZ DE CALIFICACIÓN'!$D$4:$H$8,MID($K27,1,1),MID($L27,1,1))</f>
        <v>(4) ZONA DE RIESGO ALTA
Reducir, Evitar, Compartir o Transferir el Riesgo</v>
      </c>
      <c r="N27" s="146" t="s">
        <v>219</v>
      </c>
      <c r="O27" s="146" t="s">
        <v>322</v>
      </c>
      <c r="P27" s="170" t="s">
        <v>508</v>
      </c>
      <c r="Q27" s="170" t="s">
        <v>506</v>
      </c>
      <c r="R27" s="170" t="s">
        <v>369</v>
      </c>
      <c r="S27" s="170" t="s">
        <v>510</v>
      </c>
      <c r="T27" s="170" t="s">
        <v>511</v>
      </c>
      <c r="U27" s="170" t="s">
        <v>513</v>
      </c>
      <c r="V27" s="170" t="s">
        <v>514</v>
      </c>
      <c r="W27" s="146" t="s">
        <v>200</v>
      </c>
      <c r="X27" s="146" t="s">
        <v>196</v>
      </c>
      <c r="Y27" s="146" t="s">
        <v>198</v>
      </c>
      <c r="Z27" s="146" t="s">
        <v>203</v>
      </c>
      <c r="AA27" s="146" t="s">
        <v>204</v>
      </c>
      <c r="AB27" s="146" t="s">
        <v>206</v>
      </c>
      <c r="AC27" s="146" t="s">
        <v>208</v>
      </c>
      <c r="AD27" s="173">
        <f>SUM(IF($W27='[2]Evaluación Diseño Control'!$C$2,15)+IF($X27='[2]Evaluación Diseño Control'!$C$3,15)+IF($Y27='[2]Evaluación Diseño Control'!$C$4,15)+IF($Z27='[2]Evaluación Diseño Control'!$C$5,15,IF($Z27='[2]Evaluación Diseño Control'!$D$5,10))+IF($AA27='[2]Evaluación Diseño Control'!$C$6,15)+IF($AB27='[2]Evaluación Diseño Control'!$C$7,15)+IF($AC27='[2]Evaluación Diseño Control'!$C$8,10,IF($AC27='[2]Evaluación Diseño Control'!$D$8,5)))</f>
        <v>100</v>
      </c>
      <c r="AE27" s="173" t="str">
        <f t="shared" ref="AE27:AE28" si="5">IF($AD27&gt;95,"FUERTE",IF($AD27&gt;85,"MODERADO","DÉBIL"))</f>
        <v>FUERTE</v>
      </c>
      <c r="AF27" s="146" t="s">
        <v>252</v>
      </c>
      <c r="AG27" s="173" t="str">
        <f>VLOOKUP(CONCATENATE($AE27,$AF27),'[2]Listas Nuevas'!$X$3:$Z$11,2,0)</f>
        <v>MODERADO</v>
      </c>
      <c r="AH27" s="173">
        <f t="shared" ref="AH27:AH28" si="6">IF($AG27="FUERTE",100,IF($AG27="MODERADO",50,0))</f>
        <v>50</v>
      </c>
      <c r="AI27" s="175" t="s">
        <v>76</v>
      </c>
      <c r="AJ27" s="176" t="s">
        <v>252</v>
      </c>
      <c r="AK27" s="170" t="s">
        <v>250</v>
      </c>
      <c r="AL27" s="173">
        <f>IFERROR(VLOOKUP(CONCATENATE(AJ27,AK27),'[2]Listas Nuevas'!$AC$6:$AD$7,2,0),0)</f>
        <v>1</v>
      </c>
      <c r="AM27" s="170" t="s">
        <v>250</v>
      </c>
      <c r="AN27" s="173">
        <f>IFERROR(VLOOKUP(CONCATENATE(AJ27,AM27),'[2]Listas Nuevas'!$AE$6:AI50,2,0),0)</f>
        <v>1</v>
      </c>
      <c r="AO27" s="174" t="s">
        <v>178</v>
      </c>
      <c r="AP27" s="174" t="s">
        <v>29</v>
      </c>
      <c r="AQ27" s="173" t="str">
        <f>INDEX('[2]MATRIZ DE CALIFICACIÓN'!$D$4:$H$8,MID($AO27,1,1),MID($AP27,1,1))</f>
        <v>(3) ZONA DE RIESGO MODERADA
Asumir o Reducir el Riesgo</v>
      </c>
      <c r="AR27" s="146" t="s">
        <v>267</v>
      </c>
      <c r="AS27" s="172" t="s">
        <v>564</v>
      </c>
      <c r="AT27" s="172" t="s">
        <v>565</v>
      </c>
      <c r="AU27" s="172" t="s">
        <v>566</v>
      </c>
      <c r="AV27" s="205" t="s">
        <v>567</v>
      </c>
      <c r="AW27" s="205" t="s">
        <v>568</v>
      </c>
      <c r="AX27" s="172" t="s">
        <v>569</v>
      </c>
      <c r="AY27" s="26" t="s">
        <v>642</v>
      </c>
      <c r="AZ27" s="26" t="s">
        <v>654</v>
      </c>
    </row>
    <row r="28" spans="1:52" s="177" customFormat="1" ht="95.25" customHeight="1" x14ac:dyDescent="0.25">
      <c r="A28" s="170" t="s">
        <v>317</v>
      </c>
      <c r="B28" s="172" t="s">
        <v>499</v>
      </c>
      <c r="C28" s="172" t="s">
        <v>501</v>
      </c>
      <c r="D28" s="183" t="s">
        <v>26</v>
      </c>
      <c r="E28" s="170"/>
      <c r="F28" s="170"/>
      <c r="G28" s="170"/>
      <c r="H28" s="177" t="s">
        <v>502</v>
      </c>
      <c r="I28" s="170" t="s">
        <v>504</v>
      </c>
      <c r="J28" s="146" t="s">
        <v>177</v>
      </c>
      <c r="K28" s="173">
        <v>1</v>
      </c>
      <c r="L28" s="174" t="s">
        <v>30</v>
      </c>
      <c r="M28" s="189" t="str">
        <f>INDEX('MATRIZ DE CALIFICACIÓN'!$D$4:$H$8,MID($K28,1,1),MID($L28,1,1))</f>
        <v>(4) ZONA DE RIESGO ALTA
Reducir, Evitar, Compartir o Transferir el Riesgo</v>
      </c>
      <c r="N28" s="146" t="s">
        <v>219</v>
      </c>
      <c r="O28" s="146" t="s">
        <v>322</v>
      </c>
      <c r="P28" s="170" t="s">
        <v>505</v>
      </c>
      <c r="Q28" s="170" t="s">
        <v>507</v>
      </c>
      <c r="R28" s="170" t="s">
        <v>509</v>
      </c>
      <c r="S28" s="170" t="s">
        <v>510</v>
      </c>
      <c r="T28" s="170" t="s">
        <v>512</v>
      </c>
      <c r="U28" s="170" t="s">
        <v>513</v>
      </c>
      <c r="V28" s="170" t="s">
        <v>515</v>
      </c>
      <c r="W28" s="146" t="s">
        <v>200</v>
      </c>
      <c r="X28" s="146" t="s">
        <v>196</v>
      </c>
      <c r="Y28" s="146" t="s">
        <v>198</v>
      </c>
      <c r="Z28" s="146" t="s">
        <v>202</v>
      </c>
      <c r="AA28" s="146" t="s">
        <v>204</v>
      </c>
      <c r="AB28" s="146" t="s">
        <v>206</v>
      </c>
      <c r="AC28" s="146" t="s">
        <v>208</v>
      </c>
      <c r="AD28" s="173">
        <f>SUM(IF($W28='[2]Evaluación Diseño Control'!$C$2,15)+IF($X28='[2]Evaluación Diseño Control'!$C$3,15)+IF($Y28='[2]Evaluación Diseño Control'!$C$4,15)+IF($Z28='[2]Evaluación Diseño Control'!$C$5,15,IF($Z28='[2]Evaluación Diseño Control'!$D$5,10))+IF($AA28='[2]Evaluación Diseño Control'!$C$6,15)+IF($AB28='[2]Evaluación Diseño Control'!$C$7,15)+IF($AC28='[2]Evaluación Diseño Control'!$C$8,10,IF($AC28='[2]Evaluación Diseño Control'!$D$8,5)))</f>
        <v>95</v>
      </c>
      <c r="AE28" s="173" t="str">
        <f t="shared" si="5"/>
        <v>MODERADO</v>
      </c>
      <c r="AF28" s="146" t="s">
        <v>252</v>
      </c>
      <c r="AG28" s="173" t="str">
        <f>VLOOKUP(CONCATENATE($AE28,$AF28),'[2]Listas Nuevas'!$X$3:$Z$11,2,0)</f>
        <v>MODERADO</v>
      </c>
      <c r="AH28" s="173">
        <f t="shared" si="6"/>
        <v>50</v>
      </c>
      <c r="AI28" s="175" t="s">
        <v>76</v>
      </c>
      <c r="AJ28" s="176" t="s">
        <v>252</v>
      </c>
      <c r="AK28" s="170" t="s">
        <v>250</v>
      </c>
      <c r="AL28" s="173">
        <f>IFERROR(VLOOKUP(CONCATENATE(AJ28,AK28),'[2]Listas Nuevas'!$AC$6:$AD$7,2,0),0)</f>
        <v>1</v>
      </c>
      <c r="AM28" s="170" t="s">
        <v>250</v>
      </c>
      <c r="AN28" s="173">
        <f>IFERROR(VLOOKUP(CONCATENATE(AJ28,AM28),'[2]Listas Nuevas'!$AE$6:AI51,2,0),0)</f>
        <v>1</v>
      </c>
      <c r="AO28" s="174" t="s">
        <v>178</v>
      </c>
      <c r="AP28" s="174" t="s">
        <v>29</v>
      </c>
      <c r="AQ28" s="173" t="str">
        <f>INDEX('[2]MATRIZ DE CALIFICACIÓN'!$D$4:$H$8,MID($AO28,1,1),MID($AP28,1,1))</f>
        <v>(3) ZONA DE RIESGO MODERADA
Asumir o Reducir el Riesgo</v>
      </c>
      <c r="AR28" s="146" t="s">
        <v>267</v>
      </c>
      <c r="AS28" s="172" t="s">
        <v>570</v>
      </c>
      <c r="AT28" s="172" t="s">
        <v>571</v>
      </c>
      <c r="AU28" s="172" t="s">
        <v>572</v>
      </c>
      <c r="AV28" s="172" t="s">
        <v>573</v>
      </c>
      <c r="AW28" s="172" t="s">
        <v>574</v>
      </c>
      <c r="AX28" s="172" t="s">
        <v>575</v>
      </c>
      <c r="AY28" s="26" t="s">
        <v>643</v>
      </c>
      <c r="AZ28" s="26" t="s">
        <v>654</v>
      </c>
    </row>
    <row r="29" spans="1:52" ht="24" customHeight="1" x14ac:dyDescent="0.25">
      <c r="A29" s="184" t="s">
        <v>271</v>
      </c>
      <c r="B29" s="184"/>
      <c r="C29" s="184" t="s">
        <v>271</v>
      </c>
      <c r="D29" s="184" t="s">
        <v>271</v>
      </c>
      <c r="E29" s="184" t="s">
        <v>271</v>
      </c>
      <c r="F29" s="184"/>
      <c r="G29" s="184"/>
      <c r="H29" s="184" t="s">
        <v>271</v>
      </c>
      <c r="I29" s="184" t="s">
        <v>271</v>
      </c>
      <c r="J29" s="184" t="s">
        <v>271</v>
      </c>
      <c r="K29" s="184" t="s">
        <v>271</v>
      </c>
      <c r="L29" s="184" t="s">
        <v>271</v>
      </c>
      <c r="M29" s="184" t="s">
        <v>271</v>
      </c>
      <c r="N29" s="184" t="s">
        <v>271</v>
      </c>
      <c r="O29" s="184" t="s">
        <v>271</v>
      </c>
      <c r="P29" s="184"/>
      <c r="Q29" s="184" t="s">
        <v>271</v>
      </c>
      <c r="R29" s="184" t="s">
        <v>271</v>
      </c>
      <c r="S29" s="184" t="s">
        <v>271</v>
      </c>
      <c r="T29" s="184" t="s">
        <v>271</v>
      </c>
      <c r="U29" s="184" t="s">
        <v>271</v>
      </c>
      <c r="V29" s="184" t="s">
        <v>271</v>
      </c>
      <c r="W29" s="184" t="s">
        <v>271</v>
      </c>
      <c r="X29" s="184" t="s">
        <v>271</v>
      </c>
      <c r="Y29" s="184" t="s">
        <v>271</v>
      </c>
      <c r="Z29" s="184" t="s">
        <v>271</v>
      </c>
      <c r="AA29" s="184" t="s">
        <v>271</v>
      </c>
      <c r="AB29" s="184" t="s">
        <v>271</v>
      </c>
      <c r="AC29" s="184" t="s">
        <v>271</v>
      </c>
      <c r="AD29" s="184" t="s">
        <v>271</v>
      </c>
      <c r="AE29" s="184" t="s">
        <v>271</v>
      </c>
      <c r="AF29" s="184" t="s">
        <v>271</v>
      </c>
      <c r="AG29" s="184" t="s">
        <v>271</v>
      </c>
      <c r="AH29" s="184" t="s">
        <v>271</v>
      </c>
      <c r="AI29" s="184" t="s">
        <v>271</v>
      </c>
      <c r="AJ29" s="184" t="s">
        <v>271</v>
      </c>
      <c r="AK29" s="184" t="s">
        <v>271</v>
      </c>
      <c r="AL29" s="184" t="s">
        <v>271</v>
      </c>
      <c r="AM29" s="184" t="s">
        <v>271</v>
      </c>
      <c r="AN29" s="184" t="s">
        <v>271</v>
      </c>
      <c r="AO29" s="184" t="s">
        <v>271</v>
      </c>
      <c r="AP29" s="184" t="s">
        <v>271</v>
      </c>
      <c r="AQ29" s="184" t="s">
        <v>271</v>
      </c>
      <c r="AR29" s="184" t="s">
        <v>271</v>
      </c>
      <c r="AS29" s="184" t="s">
        <v>271</v>
      </c>
      <c r="AT29" s="184" t="s">
        <v>271</v>
      </c>
      <c r="AU29" s="184" t="s">
        <v>271</v>
      </c>
      <c r="AV29" s="184" t="s">
        <v>271</v>
      </c>
      <c r="AW29" s="184" t="s">
        <v>271</v>
      </c>
      <c r="AX29" s="184" t="s">
        <v>271</v>
      </c>
    </row>
    <row r="30" spans="1:52" ht="13.5" customHeight="1" x14ac:dyDescent="0.25">
      <c r="A30" s="185"/>
      <c r="B30" s="185"/>
      <c r="C30" s="185"/>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202"/>
      <c r="AU30" s="203"/>
      <c r="AV30" s="204"/>
      <c r="AW30" s="204"/>
      <c r="AX30" s="202"/>
    </row>
    <row r="31" spans="1:52" ht="54" customHeight="1" x14ac:dyDescent="0.25">
      <c r="A31" s="185"/>
      <c r="B31" s="185"/>
      <c r="C31" s="185"/>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5"/>
    </row>
    <row r="32" spans="1:52" ht="54" customHeight="1" x14ac:dyDescent="0.25">
      <c r="A32" s="186"/>
      <c r="B32" s="186"/>
    </row>
  </sheetData>
  <autoFilter ref="A7:AX30" xr:uid="{9E3A36B4-B9E1-49F2-BB69-2D8E7E331A36}"/>
  <dataConsolidate/>
  <mergeCells count="18">
    <mergeCell ref="E5:M5"/>
    <mergeCell ref="N5:V5"/>
    <mergeCell ref="N6:V6"/>
    <mergeCell ref="AD6:AE6"/>
    <mergeCell ref="AG6:AH6"/>
    <mergeCell ref="AK6:AL6"/>
    <mergeCell ref="A3:AX3"/>
    <mergeCell ref="AR6:AX6"/>
    <mergeCell ref="AM6:AN6"/>
    <mergeCell ref="W6:X6"/>
    <mergeCell ref="AO6:AQ6"/>
    <mergeCell ref="W5:AJ5"/>
    <mergeCell ref="AR5:AX5"/>
    <mergeCell ref="AK5:AQ5"/>
    <mergeCell ref="A5:A6"/>
    <mergeCell ref="B5:D6"/>
    <mergeCell ref="E6:H6"/>
    <mergeCell ref="I6:M6"/>
  </mergeCells>
  <phoneticPr fontId="51" type="noConversion"/>
  <conditionalFormatting sqref="M8:M18 AQ8:AQ18 M27:M28 AQ20:AQ24 M20:M24 AQ27:AQ28">
    <cfRule type="containsText" dxfId="50" priority="130" operator="containsText" text="BAJA">
      <formula>NOT(ISERROR(SEARCH("BAJA",M8)))</formula>
    </cfRule>
    <cfRule type="containsText" dxfId="49" priority="131" operator="containsText" text="EXTREMA">
      <formula>NOT(ISERROR(SEARCH("EXTREMA",M8)))</formula>
    </cfRule>
    <cfRule type="containsText" dxfId="48" priority="132" operator="containsText" text="ALTA">
      <formula>NOT(ISERROR(SEARCH("ALTA",M8)))</formula>
    </cfRule>
    <cfRule type="containsText" dxfId="47" priority="133" operator="containsText" text="MODERADA">
      <formula>NOT(ISERROR(SEARCH("MODERADA",M8)))</formula>
    </cfRule>
  </conditionalFormatting>
  <conditionalFormatting sqref="E10:F18 G8:G18 E20:G25 E27:G28">
    <cfRule type="expression" dxfId="46" priority="104">
      <formula>$D8&lt;&gt;"Riesgo_Seguridad_Digital"</formula>
    </cfRule>
  </conditionalFormatting>
  <conditionalFormatting sqref="E8:E9">
    <cfRule type="expression" dxfId="45" priority="96">
      <formula>$D8&lt;&gt;"Riesgo_Seguridad_Digital"</formula>
    </cfRule>
  </conditionalFormatting>
  <conditionalFormatting sqref="F8:F9">
    <cfRule type="expression" dxfId="44" priority="95">
      <formula>$D8&lt;&gt;"Riesgo_Seguridad_Digital"</formula>
    </cfRule>
  </conditionalFormatting>
  <conditionalFormatting sqref="AS20:AX24 AS15:AX15 AS10:AX11 AS17:AX17">
    <cfRule type="expression" dxfId="43" priority="90">
      <formula>$AI10&lt;&gt;"Si"</formula>
    </cfRule>
  </conditionalFormatting>
  <conditionalFormatting sqref="M26">
    <cfRule type="containsText" dxfId="42" priority="80" operator="containsText" text="BAJA">
      <formula>NOT(ISERROR(SEARCH("BAJA",M26)))</formula>
    </cfRule>
    <cfRule type="containsText" dxfId="41" priority="81" operator="containsText" text="EXTREMA">
      <formula>NOT(ISERROR(SEARCH("EXTREMA",M26)))</formula>
    </cfRule>
    <cfRule type="containsText" dxfId="40" priority="82" operator="containsText" text="ALTA">
      <formula>NOT(ISERROR(SEARCH("ALTA",M26)))</formula>
    </cfRule>
    <cfRule type="containsText" dxfId="39" priority="83" operator="containsText" text="MODERADA">
      <formula>NOT(ISERROR(SEARCH("MODERADA",M26)))</formula>
    </cfRule>
  </conditionalFormatting>
  <conditionalFormatting sqref="AQ26">
    <cfRule type="containsText" dxfId="38" priority="76" operator="containsText" text="BAJA">
      <formula>NOT(ISERROR(SEARCH("BAJA",AQ26)))</formula>
    </cfRule>
    <cfRule type="containsText" dxfId="37" priority="77" operator="containsText" text="EXTREMA">
      <formula>NOT(ISERROR(SEARCH("EXTREMA",AQ26)))</formula>
    </cfRule>
    <cfRule type="containsText" dxfId="36" priority="78" operator="containsText" text="ALTA">
      <formula>NOT(ISERROR(SEARCH("ALTA",AQ26)))</formula>
    </cfRule>
    <cfRule type="containsText" dxfId="35" priority="79" operator="containsText" text="MODERADA">
      <formula>NOT(ISERROR(SEARCH("MODERADA",AQ26)))</formula>
    </cfRule>
  </conditionalFormatting>
  <conditionalFormatting sqref="E26 G26">
    <cfRule type="expression" dxfId="34" priority="75">
      <formula>$D26&lt;&gt;"Riesgo_Seguridad_Digital"</formula>
    </cfRule>
  </conditionalFormatting>
  <conditionalFormatting sqref="F26">
    <cfRule type="expression" dxfId="33" priority="74">
      <formula>$D26&lt;&gt;"Riesgo_Seguridad_Digital"</formula>
    </cfRule>
  </conditionalFormatting>
  <conditionalFormatting sqref="AS26:AX26">
    <cfRule type="expression" dxfId="32" priority="73">
      <formula>$AI26&lt;&gt;"Si"</formula>
    </cfRule>
  </conditionalFormatting>
  <conditionalFormatting sqref="M25 AQ25">
    <cfRule type="containsText" dxfId="31" priority="60" operator="containsText" text="BAJA">
      <formula>NOT(ISERROR(SEARCH("BAJA",M25)))</formula>
    </cfRule>
    <cfRule type="containsText" dxfId="30" priority="61" operator="containsText" text="EXTREMA">
      <formula>NOT(ISERROR(SEARCH("EXTREMA",M25)))</formula>
    </cfRule>
    <cfRule type="containsText" dxfId="29" priority="62" operator="containsText" text="ALTA">
      <formula>NOT(ISERROR(SEARCH("ALTA",M25)))</formula>
    </cfRule>
    <cfRule type="containsText" dxfId="28" priority="63" operator="containsText" text="MODERADA">
      <formula>NOT(ISERROR(SEARCH("MODERADA",M25)))</formula>
    </cfRule>
  </conditionalFormatting>
  <conditionalFormatting sqref="M19 AQ19">
    <cfRule type="containsText" dxfId="27" priority="40" operator="containsText" text="BAJA">
      <formula>NOT(ISERROR(SEARCH("BAJA",M19)))</formula>
    </cfRule>
    <cfRule type="containsText" dxfId="26" priority="41" operator="containsText" text="EXTREMA">
      <formula>NOT(ISERROR(SEARCH("EXTREMA",M19)))</formula>
    </cfRule>
    <cfRule type="containsText" dxfId="25" priority="42" operator="containsText" text="ALTA">
      <formula>NOT(ISERROR(SEARCH("ALTA",M19)))</formula>
    </cfRule>
    <cfRule type="containsText" dxfId="24" priority="43" operator="containsText" text="MODERADA">
      <formula>NOT(ISERROR(SEARCH("MODERADA",M19)))</formula>
    </cfRule>
  </conditionalFormatting>
  <conditionalFormatting sqref="E19:G19">
    <cfRule type="expression" dxfId="23" priority="39">
      <formula>$D19&lt;&gt;"Riesgo_Seguridad_Digital"</formula>
    </cfRule>
  </conditionalFormatting>
  <conditionalFormatting sqref="AS25">
    <cfRule type="expression" dxfId="22" priority="17">
      <formula>$AI25&lt;&gt;"Si"</formula>
    </cfRule>
  </conditionalFormatting>
  <conditionalFormatting sqref="AV25:AW25">
    <cfRule type="expression" dxfId="21" priority="16">
      <formula>$AI25&lt;&gt;"Si"</formula>
    </cfRule>
  </conditionalFormatting>
  <conditionalFormatting sqref="AX25">
    <cfRule type="expression" dxfId="20" priority="15">
      <formula>$AI25&lt;&gt;"Si"</formula>
    </cfRule>
  </conditionalFormatting>
  <dataValidations count="9">
    <dataValidation type="list" allowBlank="1" showInputMessage="1" showErrorMessage="1" sqref="O8:O28" xr:uid="{00000000-0002-0000-0000-000004000000}">
      <formula1>APLICACIÓN</formula1>
    </dataValidation>
    <dataValidation allowBlank="1" showInputMessage="1" showErrorMessage="1" promptTitle="Riesgos de seguridad digital" prompt="La probabilidad y el impacto se determinan con base a la amenaza, no en las vulnerabilidades." sqref="G7" xr:uid="{00000000-0002-0000-0000-000006000000}"/>
    <dataValidation type="list" allowBlank="1" showInputMessage="1" showErrorMessage="1" sqref="D8:D28" xr:uid="{00000000-0002-0000-0000-000000000000}">
      <formula1>TIPOLOGÍA</formula1>
    </dataValidation>
    <dataValidation type="list" allowBlank="1" showInputMessage="1" showErrorMessage="1" sqref="J8:J28" xr:uid="{00000000-0002-0000-0000-000001000000}">
      <formula1>FRECUENCIA</formula1>
    </dataValidation>
    <dataValidation type="list" allowBlank="1" showInputMessage="1" showErrorMessage="1" sqref="AP8:AP28" xr:uid="{00000000-0002-0000-0000-000002000000}">
      <formula1>IF($D$8="Riesgo_de_Corrupción",Riesgo_de_Corrupción,Riesgo_General)</formula1>
    </dataValidation>
    <dataValidation type="list" allowBlank="1" showInputMessage="1" showErrorMessage="1" sqref="N8:N28" xr:uid="{00000000-0002-0000-0000-000003000000}">
      <formula1>TIPO_CONTROL</formula1>
    </dataValidation>
    <dataValidation type="list" allowBlank="1" showInputMessage="1" showErrorMessage="1" sqref="AF8:AF28 AJ8:AJ28" xr:uid="{00000000-0002-0000-0000-000005000000}">
      <formula1>EJECUCIÓN</formula1>
    </dataValidation>
    <dataValidation type="list" allowBlank="1" showInputMessage="1" showErrorMessage="1" sqref="E8:E28" xr:uid="{00000000-0002-0000-0000-000007000000}">
      <formula1>CID</formula1>
    </dataValidation>
    <dataValidation type="list" allowBlank="1" showInputMessage="1" showErrorMessage="1" sqref="L8:L28" xr:uid="{ADDEEF9E-285B-4826-9D0B-F8F207B5A8EF}">
      <formula1>Riesgo_General</formula1>
    </dataValidation>
  </dataValidations>
  <pageMargins left="0.31496062992125984" right="0.11811023622047245" top="0.39370078740157483" bottom="0.31496062992125984" header="0.31496062992125984" footer="0.31496062992125984"/>
  <pageSetup scale="20" orientation="landscape" r:id="rId1"/>
  <colBreaks count="1" manualBreakCount="1">
    <brk id="26" max="1048575" man="1"/>
  </colBreaks>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9000000}">
          <x14:formula1>
            <xm:f>'Evaluación Diseño Control'!$C$2:$D$2</xm:f>
          </x14:formula1>
          <xm:sqref>W8:W18 W21:W23 W27:W28</xm:sqref>
        </x14:dataValidation>
        <x14:dataValidation type="list" allowBlank="1" showInputMessage="1" showErrorMessage="1" xr:uid="{00000000-0002-0000-0000-00000A000000}">
          <x14:formula1>
            <xm:f>'Evaluación Diseño Control'!$C$3:$D$3</xm:f>
          </x14:formula1>
          <xm:sqref>X8:X18 X21:X23 X27:X28</xm:sqref>
        </x14:dataValidation>
        <x14:dataValidation type="list" allowBlank="1" showInputMessage="1" showErrorMessage="1" xr:uid="{00000000-0002-0000-0000-00000B000000}">
          <x14:formula1>
            <xm:f>'Evaluación Diseño Control'!$C$4:$D$4</xm:f>
          </x14:formula1>
          <xm:sqref>Y8:Y18 Y21:Y23 Y27:Y28</xm:sqref>
        </x14:dataValidation>
        <x14:dataValidation type="list" allowBlank="1" showInputMessage="1" showErrorMessage="1" xr:uid="{00000000-0002-0000-0000-00000C000000}">
          <x14:formula1>
            <xm:f>'Evaluación Diseño Control'!$C$5:$E$5</xm:f>
          </x14:formula1>
          <xm:sqref>Z8:Z18 Z21:Z23 Z27:Z28</xm:sqref>
        </x14:dataValidation>
        <x14:dataValidation type="list" allowBlank="1" showInputMessage="1" showErrorMessage="1" xr:uid="{00000000-0002-0000-0000-00000D000000}">
          <x14:formula1>
            <xm:f>'Evaluación Diseño Control'!$C$6:$D$6</xm:f>
          </x14:formula1>
          <xm:sqref>AA8:AA18 AA21:AA23 AA27:AA28</xm:sqref>
        </x14:dataValidation>
        <x14:dataValidation type="list" allowBlank="1" showInputMessage="1" showErrorMessage="1" xr:uid="{00000000-0002-0000-0000-00000E000000}">
          <x14:formula1>
            <xm:f>'Evaluación Diseño Control'!$C$7:$D$7</xm:f>
          </x14:formula1>
          <xm:sqref>AB8:AB18 AB21:AB23 AB27:AB28</xm:sqref>
        </x14:dataValidation>
        <x14:dataValidation type="list" allowBlank="1" showInputMessage="1" showErrorMessage="1" xr:uid="{00000000-0002-0000-0000-00000F000000}">
          <x14:formula1>
            <xm:f>'Evaluación Diseño Control'!$C$8:$E$8</xm:f>
          </x14:formula1>
          <xm:sqref>AC8:AC18 AC21:AC23 AC27:AC28</xm:sqref>
        </x14:dataValidation>
        <x14:dataValidation type="list" allowBlank="1" showInputMessage="1" showErrorMessage="1" xr:uid="{00000000-0002-0000-0000-000010000000}">
          <x14:formula1>
            <xm:f>'Listas Nuevas'!$AC$3:$AD$3</xm:f>
          </x14:formula1>
          <xm:sqref>AK8:AK18 AK21:AK23 AK27:AK28</xm:sqref>
        </x14:dataValidation>
        <x14:dataValidation type="list" allowBlank="1" showInputMessage="1" showErrorMessage="1" xr:uid="{00000000-0002-0000-0000-000011000000}">
          <x14:formula1>
            <xm:f>'Listas Nuevas'!$AE$3:$AG$3</xm:f>
          </x14:formula1>
          <xm:sqref>AM8:AM18 AM21:AM23 AM27:AM28</xm:sqref>
        </x14:dataValidation>
        <x14:dataValidation type="list" allowBlank="1" showInputMessage="1" showErrorMessage="1" xr:uid="{00000000-0002-0000-0000-000012000000}">
          <x14:formula1>
            <xm:f>'Listas Nuevas'!$N$2:$N$6</xm:f>
          </x14:formula1>
          <xm:sqref>AO8:AO18 AO20:AO28</xm:sqref>
        </x14:dataValidation>
        <x14:dataValidation type="list" allowBlank="1" showInputMessage="1" showErrorMessage="1" xr:uid="{00000000-0002-0000-0000-000014000000}">
          <x14:formula1>
            <xm:f>'Listas Nuevas'!$AP$3:$AP$216</xm:f>
          </x14:formula1>
          <xm:sqref>F8:F18 F20:F28</xm:sqref>
        </x14:dataValidation>
        <x14:dataValidation type="list" allowBlank="1" showInputMessage="1" showErrorMessage="1" xr:uid="{00000000-0002-0000-0000-000015000000}">
          <x14:formula1>
            <xm:f>'Listas Nuevas'!$AR$3:$AR$20</xm:f>
          </x14:formula1>
          <xm:sqref>A8:A18 A20:A28</xm:sqref>
        </x14:dataValidation>
        <x14:dataValidation type="list" allowBlank="1" showInputMessage="1" showErrorMessage="1" xr:uid="{EC554337-BB11-4810-9EB5-906E287D73B3}">
          <x14:formula1>
            <xm:f>IF(D8="Riesgo_de_Corrupción",'Listas Nuevas'!$AJ$4:$AJ$6,'Listas Nuevas'!$AJ$3:$AJ$6)</xm:f>
          </x14:formula1>
          <xm:sqref>AR8:AR28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B39"/>
  <sheetViews>
    <sheetView showGridLines="0" zoomScale="120" zoomScaleNormal="120" workbookViewId="0">
      <selection activeCell="A34" sqref="A34:B34"/>
    </sheetView>
  </sheetViews>
  <sheetFormatPr baseColWidth="10" defaultColWidth="11.42578125" defaultRowHeight="15" x14ac:dyDescent="0.25"/>
  <cols>
    <col min="1" max="1" width="70" style="13" customWidth="1"/>
    <col min="2" max="2" width="17.140625" style="51" customWidth="1"/>
    <col min="3" max="16384" width="11.42578125" style="13"/>
  </cols>
  <sheetData>
    <row r="1" spans="1:2" ht="15" customHeight="1" thickBot="1" x14ac:dyDescent="0.3">
      <c r="A1" s="251" t="s">
        <v>333</v>
      </c>
      <c r="B1" s="252"/>
    </row>
    <row r="2" spans="1:2" ht="61.5" customHeight="1" thickBot="1" x14ac:dyDescent="0.3">
      <c r="A2" s="75"/>
      <c r="B2" s="76"/>
    </row>
    <row r="3" spans="1:2" ht="15" customHeight="1" x14ac:dyDescent="0.25">
      <c r="A3" s="257" t="s">
        <v>114</v>
      </c>
      <c r="B3" s="258"/>
    </row>
    <row r="4" spans="1:2" ht="31.5" customHeight="1" x14ac:dyDescent="0.25">
      <c r="A4" s="259" t="s">
        <v>334</v>
      </c>
      <c r="B4" s="260"/>
    </row>
    <row r="5" spans="1:2" ht="21.95" customHeight="1" x14ac:dyDescent="0.25">
      <c r="A5" s="261"/>
      <c r="B5" s="262"/>
    </row>
    <row r="6" spans="1:2" ht="15" customHeight="1" x14ac:dyDescent="0.25">
      <c r="A6" s="253" t="s">
        <v>321</v>
      </c>
      <c r="B6" s="145" t="s">
        <v>92</v>
      </c>
    </row>
    <row r="7" spans="1:2" ht="15.95" customHeight="1" x14ac:dyDescent="0.25">
      <c r="A7" s="254"/>
      <c r="B7" s="145" t="s">
        <v>293</v>
      </c>
    </row>
    <row r="8" spans="1:2" ht="17.25" customHeight="1" x14ac:dyDescent="0.25">
      <c r="A8" s="53" t="s">
        <v>93</v>
      </c>
      <c r="B8" s="77" t="s">
        <v>291</v>
      </c>
    </row>
    <row r="9" spans="1:2" ht="17.25" customHeight="1" x14ac:dyDescent="0.25">
      <c r="A9" s="53" t="s">
        <v>94</v>
      </c>
      <c r="B9" s="77" t="s">
        <v>353</v>
      </c>
    </row>
    <row r="10" spans="1:2" ht="17.25" customHeight="1" x14ac:dyDescent="0.25">
      <c r="A10" s="53" t="s">
        <v>95</v>
      </c>
      <c r="B10" s="77" t="s">
        <v>353</v>
      </c>
    </row>
    <row r="11" spans="1:2" ht="30" x14ac:dyDescent="0.25">
      <c r="A11" s="53" t="s">
        <v>96</v>
      </c>
      <c r="B11" s="77" t="s">
        <v>353</v>
      </c>
    </row>
    <row r="12" spans="1:2" ht="17.25" customHeight="1" x14ac:dyDescent="0.25">
      <c r="A12" s="53" t="s">
        <v>97</v>
      </c>
      <c r="B12" s="77" t="s">
        <v>291</v>
      </c>
    </row>
    <row r="13" spans="1:2" ht="17.25" customHeight="1" x14ac:dyDescent="0.25">
      <c r="A13" s="53" t="s">
        <v>98</v>
      </c>
      <c r="B13" s="77" t="s">
        <v>291</v>
      </c>
    </row>
    <row r="14" spans="1:2" ht="17.25" customHeight="1" x14ac:dyDescent="0.25">
      <c r="A14" s="53" t="s">
        <v>99</v>
      </c>
      <c r="B14" s="77" t="s">
        <v>291</v>
      </c>
    </row>
    <row r="15" spans="1:2" ht="30" x14ac:dyDescent="0.25">
      <c r="A15" s="53" t="s">
        <v>100</v>
      </c>
      <c r="B15" s="77" t="s">
        <v>353</v>
      </c>
    </row>
    <row r="16" spans="1:2" x14ac:dyDescent="0.25">
      <c r="A16" s="53" t="s">
        <v>101</v>
      </c>
      <c r="B16" s="77" t="s">
        <v>291</v>
      </c>
    </row>
    <row r="17" spans="1:2" ht="30" x14ac:dyDescent="0.25">
      <c r="A17" s="53" t="s">
        <v>102</v>
      </c>
      <c r="B17" s="77" t="s">
        <v>291</v>
      </c>
    </row>
    <row r="18" spans="1:2" ht="17.25" customHeight="1" x14ac:dyDescent="0.25">
      <c r="A18" s="53" t="s">
        <v>103</v>
      </c>
      <c r="B18" s="77" t="s">
        <v>291</v>
      </c>
    </row>
    <row r="19" spans="1:2" ht="17.25" customHeight="1" x14ac:dyDescent="0.25">
      <c r="A19" s="53" t="s">
        <v>104</v>
      </c>
      <c r="B19" s="77" t="s">
        <v>291</v>
      </c>
    </row>
    <row r="20" spans="1:2" ht="17.25" customHeight="1" x14ac:dyDescent="0.25">
      <c r="A20" s="53" t="s">
        <v>105</v>
      </c>
      <c r="B20" s="77" t="s">
        <v>291</v>
      </c>
    </row>
    <row r="21" spans="1:2" ht="17.25" customHeight="1" x14ac:dyDescent="0.25">
      <c r="A21" s="53" t="s">
        <v>182</v>
      </c>
      <c r="B21" s="77" t="s">
        <v>291</v>
      </c>
    </row>
    <row r="22" spans="1:2" ht="17.25" customHeight="1" x14ac:dyDescent="0.25">
      <c r="A22" s="53" t="s">
        <v>183</v>
      </c>
      <c r="B22" s="77" t="s">
        <v>353</v>
      </c>
    </row>
    <row r="23" spans="1:2" ht="17.25" customHeight="1" x14ac:dyDescent="0.25">
      <c r="A23" s="53" t="s">
        <v>106</v>
      </c>
      <c r="B23" s="77" t="s">
        <v>330</v>
      </c>
    </row>
    <row r="24" spans="1:2" ht="17.25" customHeight="1" x14ac:dyDescent="0.25">
      <c r="A24" s="78" t="s">
        <v>112</v>
      </c>
      <c r="B24" s="77" t="s">
        <v>353</v>
      </c>
    </row>
    <row r="25" spans="1:2" ht="17.25" customHeight="1" x14ac:dyDescent="0.25">
      <c r="A25" s="78" t="s">
        <v>111</v>
      </c>
      <c r="B25" s="77" t="s">
        <v>353</v>
      </c>
    </row>
    <row r="26" spans="1:2" ht="17.25" customHeight="1" thickBot="1" x14ac:dyDescent="0.3">
      <c r="A26" s="79" t="s">
        <v>181</v>
      </c>
      <c r="B26" s="77" t="s">
        <v>353</v>
      </c>
    </row>
    <row r="27" spans="1:2" ht="16.5" customHeight="1" thickBot="1" x14ac:dyDescent="0.3">
      <c r="A27" s="249"/>
      <c r="B27" s="250"/>
    </row>
    <row r="28" spans="1:2" ht="15.75" thickBot="1" x14ac:dyDescent="0.3">
      <c r="A28" s="143" t="s">
        <v>109</v>
      </c>
      <c r="B28" s="80">
        <f>+COUNTIF($B$8:$B$26,"SI")</f>
        <v>11</v>
      </c>
    </row>
    <row r="29" spans="1:2" x14ac:dyDescent="0.25">
      <c r="A29" s="144" t="s">
        <v>110</v>
      </c>
      <c r="B29" s="80">
        <f>+COUNTIF($B$8:$B$26,"NO")</f>
        <v>8</v>
      </c>
    </row>
    <row r="30" spans="1:2" ht="15.75" thickBot="1" x14ac:dyDescent="0.3">
      <c r="A30" s="54" t="s">
        <v>332</v>
      </c>
      <c r="B30" s="81" t="str">
        <f>+IF(B28=0,"-",IF(B28&lt;=5,"MODERADO",IF(B28&lt;=11,"MAYOR","CATASTROFICO")))</f>
        <v>MAYOR</v>
      </c>
    </row>
    <row r="31" spans="1:2" ht="15.75" thickBot="1" x14ac:dyDescent="0.3"/>
    <row r="32" spans="1:2" x14ac:dyDescent="0.25">
      <c r="A32" s="267" t="s">
        <v>335</v>
      </c>
      <c r="B32" s="268"/>
    </row>
    <row r="33" spans="1:2" s="52" customFormat="1" ht="15" customHeight="1" x14ac:dyDescent="0.25">
      <c r="A33" s="255" t="s">
        <v>107</v>
      </c>
      <c r="B33" s="256"/>
    </row>
    <row r="34" spans="1:2" s="52" customFormat="1" ht="15" customHeight="1" x14ac:dyDescent="0.25">
      <c r="A34" s="255" t="s">
        <v>108</v>
      </c>
      <c r="B34" s="256"/>
    </row>
    <row r="35" spans="1:2" s="52" customFormat="1" ht="15" customHeight="1" thickBot="1" x14ac:dyDescent="0.3">
      <c r="A35" s="269" t="s">
        <v>184</v>
      </c>
      <c r="B35" s="270"/>
    </row>
    <row r="36" spans="1:2" x14ac:dyDescent="0.25">
      <c r="A36" s="265"/>
      <c r="B36" s="266"/>
    </row>
    <row r="37" spans="1:2" x14ac:dyDescent="0.25">
      <c r="A37" s="263" t="s">
        <v>185</v>
      </c>
      <c r="B37" s="264"/>
    </row>
    <row r="38" spans="1:2" x14ac:dyDescent="0.25">
      <c r="A38" s="263" t="s">
        <v>186</v>
      </c>
      <c r="B38" s="264"/>
    </row>
    <row r="39" spans="1:2" x14ac:dyDescent="0.25">
      <c r="A39" s="263" t="s">
        <v>187</v>
      </c>
      <c r="B39" s="264"/>
    </row>
  </sheetData>
  <mergeCells count="14">
    <mergeCell ref="A37:B37"/>
    <mergeCell ref="A38:B38"/>
    <mergeCell ref="A39:B39"/>
    <mergeCell ref="A36:B36"/>
    <mergeCell ref="A32:B32"/>
    <mergeCell ref="A34:B34"/>
    <mergeCell ref="A35:B35"/>
    <mergeCell ref="A27:B27"/>
    <mergeCell ref="A1:B1"/>
    <mergeCell ref="A6:A7"/>
    <mergeCell ref="A33:B33"/>
    <mergeCell ref="A3:B3"/>
    <mergeCell ref="A4:B4"/>
    <mergeCell ref="A5:B5"/>
  </mergeCells>
  <conditionalFormatting sqref="B28">
    <cfRule type="colorScale" priority="2">
      <colorScale>
        <cfvo type="min"/>
        <cfvo type="percentile" val="50"/>
        <cfvo type="max"/>
        <color rgb="FF63BE7B"/>
        <color rgb="FFFFEB84"/>
        <color rgb="FFF8696B"/>
      </colorScale>
    </cfRule>
  </conditionalFormatting>
  <conditionalFormatting sqref="B29">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B8:B26" xr:uid="{00000000-0002-0000-0200-000000000000}">
      <formula1>CORRUPCIÓN</formula1>
    </dataValidation>
  </dataValidations>
  <pageMargins left="0.70866141732283472" right="0.70866141732283472" top="0.74803149606299213" bottom="0.74803149606299213" header="0.31496062992125984" footer="0.31496062992125984"/>
  <pageSetup paperSize="12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dimension ref="A1:AR217"/>
  <sheetViews>
    <sheetView topLeftCell="AK1" zoomScale="110" zoomScaleNormal="110" workbookViewId="0">
      <selection activeCell="AQ16" sqref="AQ16"/>
    </sheetView>
  </sheetViews>
  <sheetFormatPr baseColWidth="10" defaultColWidth="11.42578125" defaultRowHeight="15" x14ac:dyDescent="0.25"/>
  <cols>
    <col min="1" max="1" width="24.42578125" style="13" bestFit="1" customWidth="1"/>
    <col min="2" max="2" width="20.42578125" style="13" bestFit="1" customWidth="1"/>
    <col min="3" max="3" width="41.140625" style="13" customWidth="1"/>
    <col min="4" max="4" width="11.42578125" style="13"/>
    <col min="5" max="5" width="15.7109375" style="55" bestFit="1" customWidth="1"/>
    <col min="6" max="10" width="15.7109375" style="55" customWidth="1"/>
    <col min="11" max="11" width="4.85546875" style="26" customWidth="1"/>
    <col min="12" max="12" width="53.7109375" style="13" customWidth="1"/>
    <col min="13" max="13" width="4.85546875" style="26" customWidth="1"/>
    <col min="14" max="14" width="20.140625" style="13" customWidth="1"/>
    <col min="15" max="15" width="11.42578125" style="13"/>
    <col min="16" max="16" width="19.28515625" style="13" customWidth="1"/>
    <col min="17" max="17" width="11.42578125" style="13"/>
    <col min="18" max="18" width="14.85546875" style="13" customWidth="1"/>
    <col min="19" max="23" width="11.42578125" style="13"/>
    <col min="24" max="24" width="22.28515625" style="13" customWidth="1"/>
    <col min="25" max="25" width="15.42578125" style="13" customWidth="1"/>
    <col min="26" max="27" width="11.42578125" style="13"/>
    <col min="28" max="28" width="29.7109375" style="13" customWidth="1"/>
    <col min="29" max="29" width="23" style="13" customWidth="1"/>
    <col min="30" max="30" width="16.7109375" style="13" customWidth="1"/>
    <col min="31" max="31" width="23.85546875" style="13" customWidth="1"/>
    <col min="32" max="32" width="16.42578125" style="13" customWidth="1"/>
    <col min="33" max="33" width="15" style="13" customWidth="1"/>
    <col min="34" max="35" width="11.42578125" style="13"/>
    <col min="36" max="36" width="26.85546875" style="13" bestFit="1" customWidth="1"/>
    <col min="37" max="38" width="11.42578125" style="13"/>
    <col min="39" max="39" width="20.140625" style="13" customWidth="1"/>
    <col min="40" max="41" width="11.42578125" style="13"/>
    <col min="42" max="42" width="34.28515625" style="13" customWidth="1"/>
    <col min="43" max="43" width="11.42578125" style="13"/>
    <col min="44" max="44" width="49.42578125" style="13" customWidth="1"/>
    <col min="45" max="16384" width="11.42578125" style="13"/>
  </cols>
  <sheetData>
    <row r="1" spans="1:44" ht="38.1" customHeight="1" x14ac:dyDescent="0.25">
      <c r="A1" s="82" t="s">
        <v>152</v>
      </c>
      <c r="B1" s="82" t="s">
        <v>159</v>
      </c>
      <c r="C1" s="82" t="s">
        <v>153</v>
      </c>
      <c r="E1" s="85" t="s">
        <v>172</v>
      </c>
      <c r="F1" s="272"/>
      <c r="G1" s="272"/>
      <c r="H1" s="272"/>
      <c r="I1" s="272"/>
      <c r="J1" s="272"/>
      <c r="K1" s="93"/>
      <c r="L1" s="92" t="s">
        <v>21</v>
      </c>
      <c r="M1" s="96"/>
      <c r="N1" s="92" t="s">
        <v>0</v>
      </c>
      <c r="P1" s="82" t="s">
        <v>218</v>
      </c>
      <c r="R1" s="91" t="s">
        <v>222</v>
      </c>
      <c r="T1" s="82" t="s">
        <v>226</v>
      </c>
      <c r="V1" s="273" t="s">
        <v>228</v>
      </c>
      <c r="W1" s="273"/>
      <c r="X1" s="273"/>
      <c r="Y1" s="273"/>
      <c r="Z1" s="273"/>
      <c r="AB1" s="14" t="s">
        <v>246</v>
      </c>
      <c r="AC1" s="14"/>
      <c r="AD1" s="14"/>
      <c r="AE1" s="14"/>
      <c r="AF1" s="14"/>
      <c r="AG1" s="14"/>
      <c r="AP1" s="63"/>
      <c r="AQ1" s="62"/>
    </row>
    <row r="2" spans="1:44" ht="69" thickBot="1" x14ac:dyDescent="0.3">
      <c r="A2" s="14" t="s">
        <v>15</v>
      </c>
      <c r="B2" s="14" t="s">
        <v>148</v>
      </c>
      <c r="C2" s="14" t="s">
        <v>164</v>
      </c>
      <c r="E2" s="86" t="s">
        <v>22</v>
      </c>
      <c r="F2" s="95"/>
      <c r="G2" s="95"/>
      <c r="H2" s="95"/>
      <c r="I2" s="95"/>
      <c r="J2" s="95"/>
      <c r="K2" s="94">
        <v>5</v>
      </c>
      <c r="L2" s="14" t="s">
        <v>174</v>
      </c>
      <c r="M2" s="26">
        <v>5</v>
      </c>
      <c r="N2" s="14" t="s">
        <v>20</v>
      </c>
      <c r="P2" s="14" t="s">
        <v>219</v>
      </c>
      <c r="R2" s="14" t="s">
        <v>322</v>
      </c>
      <c r="T2" s="14" t="s">
        <v>249</v>
      </c>
      <c r="V2" s="88" t="s">
        <v>231</v>
      </c>
      <c r="W2" s="88" t="s">
        <v>230</v>
      </c>
      <c r="X2" s="89" t="s">
        <v>233</v>
      </c>
      <c r="Y2" s="90" t="s">
        <v>229</v>
      </c>
      <c r="Z2" s="90" t="s">
        <v>232</v>
      </c>
      <c r="AB2" s="14" t="s">
        <v>248</v>
      </c>
      <c r="AC2" s="271" t="s">
        <v>247</v>
      </c>
      <c r="AD2" s="271"/>
      <c r="AE2" s="271" t="s">
        <v>254</v>
      </c>
      <c r="AF2" s="271"/>
      <c r="AG2" s="271"/>
      <c r="AJ2" s="65" t="s">
        <v>289</v>
      </c>
      <c r="AM2" s="58" t="s">
        <v>273</v>
      </c>
      <c r="AP2" s="65" t="s">
        <v>288</v>
      </c>
      <c r="AQ2" s="62"/>
      <c r="AR2" s="59" t="s">
        <v>113</v>
      </c>
    </row>
    <row r="3" spans="1:44" ht="45" x14ac:dyDescent="0.25">
      <c r="A3" s="14" t="s">
        <v>156</v>
      </c>
      <c r="B3" s="14" t="s">
        <v>147</v>
      </c>
      <c r="C3" s="14" t="s">
        <v>165</v>
      </c>
      <c r="E3" s="86" t="s">
        <v>168</v>
      </c>
      <c r="F3" s="95"/>
      <c r="G3" s="95"/>
      <c r="H3" s="95"/>
      <c r="I3" s="95"/>
      <c r="J3" s="95"/>
      <c r="K3" s="94">
        <v>4</v>
      </c>
      <c r="L3" s="14" t="s">
        <v>175</v>
      </c>
      <c r="M3" s="26">
        <v>4</v>
      </c>
      <c r="N3" s="14" t="s">
        <v>19</v>
      </c>
      <c r="P3" s="14" t="s">
        <v>220</v>
      </c>
      <c r="R3" s="14" t="s">
        <v>323</v>
      </c>
      <c r="T3" s="14" t="s">
        <v>252</v>
      </c>
      <c r="V3" s="60" t="s">
        <v>249</v>
      </c>
      <c r="W3" s="60" t="s">
        <v>249</v>
      </c>
      <c r="X3" s="60" t="str">
        <f>CONCATENATE(V3,W3)</f>
        <v>FUERTEFUERTE</v>
      </c>
      <c r="Y3" s="60" t="s">
        <v>249</v>
      </c>
      <c r="Z3" s="60" t="s">
        <v>14</v>
      </c>
      <c r="AB3" s="14" t="s">
        <v>249</v>
      </c>
      <c r="AC3" s="14" t="s">
        <v>250</v>
      </c>
      <c r="AD3" s="14" t="s">
        <v>251</v>
      </c>
      <c r="AE3" s="14" t="s">
        <v>250</v>
      </c>
      <c r="AF3" s="14" t="s">
        <v>253</v>
      </c>
      <c r="AG3" s="14" t="s">
        <v>251</v>
      </c>
      <c r="AJ3" s="14" t="s">
        <v>266</v>
      </c>
      <c r="AM3" s="14" t="s">
        <v>278</v>
      </c>
      <c r="AP3" s="67" t="s">
        <v>304</v>
      </c>
      <c r="AQ3" s="62"/>
      <c r="AR3" s="14" t="s">
        <v>285</v>
      </c>
    </row>
    <row r="4" spans="1:44" ht="30" x14ac:dyDescent="0.25">
      <c r="A4" s="14" t="s">
        <v>157</v>
      </c>
      <c r="B4" s="14" t="s">
        <v>5</v>
      </c>
      <c r="C4" s="14" t="s">
        <v>166</v>
      </c>
      <c r="E4" s="86" t="s">
        <v>23</v>
      </c>
      <c r="F4" s="95"/>
      <c r="G4" s="95"/>
      <c r="H4" s="95"/>
      <c r="I4" s="95"/>
      <c r="J4" s="95"/>
      <c r="K4" s="94">
        <v>3</v>
      </c>
      <c r="L4" s="14" t="s">
        <v>176</v>
      </c>
      <c r="M4" s="26">
        <v>3</v>
      </c>
      <c r="N4" s="14" t="s">
        <v>18</v>
      </c>
      <c r="T4" s="14" t="s">
        <v>227</v>
      </c>
      <c r="V4" s="60" t="s">
        <v>249</v>
      </c>
      <c r="W4" s="60" t="s">
        <v>252</v>
      </c>
      <c r="X4" s="60" t="str">
        <f t="shared" ref="X4:X11" si="0">CONCATENATE(V4,W4)</f>
        <v>FUERTEMODERADO</v>
      </c>
      <c r="Y4" s="60" t="s">
        <v>252</v>
      </c>
      <c r="Z4" s="60" t="s">
        <v>76</v>
      </c>
      <c r="AB4" s="14" t="s">
        <v>252</v>
      </c>
      <c r="AC4" s="14" t="s">
        <v>250</v>
      </c>
      <c r="AD4" s="14" t="s">
        <v>251</v>
      </c>
      <c r="AE4" s="14" t="s">
        <v>250</v>
      </c>
      <c r="AF4" s="14" t="s">
        <v>253</v>
      </c>
      <c r="AG4" s="14" t="s">
        <v>251</v>
      </c>
      <c r="AJ4" s="14" t="s">
        <v>267</v>
      </c>
      <c r="AM4" s="14" t="s">
        <v>279</v>
      </c>
      <c r="AP4" s="68" t="s">
        <v>305</v>
      </c>
      <c r="AQ4" s="62"/>
      <c r="AR4" s="14" t="s">
        <v>308</v>
      </c>
    </row>
    <row r="5" spans="1:44" ht="45" x14ac:dyDescent="0.25">
      <c r="A5" s="14" t="s">
        <v>154</v>
      </c>
      <c r="B5" s="14" t="s">
        <v>16</v>
      </c>
      <c r="C5" s="14" t="s">
        <v>160</v>
      </c>
      <c r="E5" s="86" t="s">
        <v>24</v>
      </c>
      <c r="F5" s="95"/>
      <c r="G5" s="95"/>
      <c r="H5" s="95"/>
      <c r="I5" s="95"/>
      <c r="J5" s="95"/>
      <c r="K5" s="94">
        <v>2</v>
      </c>
      <c r="L5" s="14" t="s">
        <v>173</v>
      </c>
      <c r="M5" s="26">
        <v>2</v>
      </c>
      <c r="N5" s="14" t="s">
        <v>17</v>
      </c>
      <c r="V5" s="60" t="s">
        <v>249</v>
      </c>
      <c r="W5" s="60" t="s">
        <v>227</v>
      </c>
      <c r="X5" s="60" t="str">
        <f t="shared" si="0"/>
        <v>FUERTEDÉBIL</v>
      </c>
      <c r="Y5" s="60" t="s">
        <v>227</v>
      </c>
      <c r="Z5" s="60" t="s">
        <v>76</v>
      </c>
      <c r="AC5" s="97" t="s">
        <v>255</v>
      </c>
      <c r="AD5" s="14"/>
      <c r="AE5" s="82" t="s">
        <v>256</v>
      </c>
      <c r="AF5" s="14"/>
      <c r="AJ5" s="14" t="s">
        <v>268</v>
      </c>
      <c r="AM5" s="14" t="s">
        <v>280</v>
      </c>
      <c r="AP5" s="68" t="s">
        <v>306</v>
      </c>
      <c r="AQ5" s="62"/>
      <c r="AR5" s="14" t="s">
        <v>309</v>
      </c>
    </row>
    <row r="6" spans="1:44" ht="45" x14ac:dyDescent="0.25">
      <c r="A6" s="14" t="s">
        <v>155</v>
      </c>
      <c r="B6" s="14" t="s">
        <v>149</v>
      </c>
      <c r="C6" s="14" t="s">
        <v>161</v>
      </c>
      <c r="E6" s="86" t="s">
        <v>169</v>
      </c>
      <c r="F6" s="95"/>
      <c r="G6" s="95"/>
      <c r="H6" s="95"/>
      <c r="I6" s="95"/>
      <c r="J6" s="95"/>
      <c r="K6" s="94">
        <v>1</v>
      </c>
      <c r="L6" s="14" t="s">
        <v>177</v>
      </c>
      <c r="M6" s="26">
        <v>1</v>
      </c>
      <c r="N6" s="14" t="s">
        <v>178</v>
      </c>
      <c r="V6" s="60" t="s">
        <v>252</v>
      </c>
      <c r="W6" s="60" t="s">
        <v>249</v>
      </c>
      <c r="X6" s="60" t="str">
        <f t="shared" si="0"/>
        <v>MODERADOFUERTE</v>
      </c>
      <c r="Y6" s="60" t="s">
        <v>252</v>
      </c>
      <c r="Z6" s="60" t="s">
        <v>76</v>
      </c>
      <c r="AC6" s="61" t="s">
        <v>257</v>
      </c>
      <c r="AD6" s="14">
        <v>2</v>
      </c>
      <c r="AE6" s="14" t="s">
        <v>257</v>
      </c>
      <c r="AF6" s="14">
        <v>2</v>
      </c>
      <c r="AJ6" s="14" t="s">
        <v>269</v>
      </c>
      <c r="AM6" s="14" t="s">
        <v>277</v>
      </c>
      <c r="AP6" s="68" t="s">
        <v>307</v>
      </c>
      <c r="AQ6" s="62"/>
      <c r="AR6" s="14" t="s">
        <v>310</v>
      </c>
    </row>
    <row r="7" spans="1:44" ht="30" x14ac:dyDescent="0.25">
      <c r="A7" s="14" t="s">
        <v>158</v>
      </c>
      <c r="B7" s="14" t="s">
        <v>163</v>
      </c>
      <c r="C7" s="14" t="s">
        <v>167</v>
      </c>
      <c r="E7" s="86" t="s">
        <v>25</v>
      </c>
      <c r="F7" s="95"/>
      <c r="G7" s="95"/>
      <c r="H7" s="95"/>
      <c r="I7" s="95"/>
      <c r="J7" s="95"/>
      <c r="V7" s="60" t="s">
        <v>252</v>
      </c>
      <c r="W7" s="60" t="s">
        <v>252</v>
      </c>
      <c r="X7" s="60" t="str">
        <f t="shared" si="0"/>
        <v>MODERADOMODERADO</v>
      </c>
      <c r="Y7" s="60" t="s">
        <v>252</v>
      </c>
      <c r="Z7" s="60" t="s">
        <v>76</v>
      </c>
      <c r="AC7" s="61" t="s">
        <v>258</v>
      </c>
      <c r="AD7" s="14">
        <v>1</v>
      </c>
      <c r="AE7" s="14" t="s">
        <v>259</v>
      </c>
      <c r="AF7" s="14">
        <v>1</v>
      </c>
      <c r="AM7" s="14" t="s">
        <v>276</v>
      </c>
      <c r="AP7" s="68"/>
      <c r="AQ7" s="62"/>
      <c r="AR7" s="14" t="s">
        <v>311</v>
      </c>
    </row>
    <row r="8" spans="1:44" ht="30" customHeight="1" x14ac:dyDescent="0.25">
      <c r="A8" s="14"/>
      <c r="B8" s="14"/>
      <c r="C8" s="14" t="s">
        <v>162</v>
      </c>
      <c r="E8" s="86" t="s">
        <v>170</v>
      </c>
      <c r="F8" s="95"/>
      <c r="G8" s="95"/>
      <c r="H8" s="95"/>
      <c r="I8" s="95"/>
      <c r="J8" s="95"/>
      <c r="V8" s="60" t="s">
        <v>252</v>
      </c>
      <c r="W8" s="60" t="s">
        <v>227</v>
      </c>
      <c r="X8" s="60" t="str">
        <f t="shared" si="0"/>
        <v>MODERADODÉBIL</v>
      </c>
      <c r="Y8" s="60" t="s">
        <v>227</v>
      </c>
      <c r="Z8" s="60" t="s">
        <v>76</v>
      </c>
      <c r="AD8" s="14"/>
      <c r="AE8" s="14" t="s">
        <v>258</v>
      </c>
      <c r="AF8" s="14">
        <v>1</v>
      </c>
      <c r="AM8" s="14" t="s">
        <v>275</v>
      </c>
      <c r="AP8" s="68"/>
      <c r="AQ8" s="62"/>
      <c r="AR8" s="14" t="s">
        <v>312</v>
      </c>
    </row>
    <row r="9" spans="1:44" ht="30" customHeight="1" thickBot="1" x14ac:dyDescent="0.3">
      <c r="E9" s="86" t="s">
        <v>27</v>
      </c>
      <c r="F9" s="272" t="s">
        <v>11</v>
      </c>
      <c r="G9" s="272"/>
      <c r="H9" s="272"/>
      <c r="I9" s="272"/>
      <c r="J9" s="272"/>
      <c r="V9" s="60" t="s">
        <v>227</v>
      </c>
      <c r="W9" s="60" t="s">
        <v>249</v>
      </c>
      <c r="X9" s="60" t="str">
        <f t="shared" si="0"/>
        <v>DÉBILFUERTE</v>
      </c>
      <c r="Y9" s="60" t="s">
        <v>227</v>
      </c>
      <c r="Z9" s="60" t="s">
        <v>76</v>
      </c>
      <c r="AM9" s="14" t="s">
        <v>274</v>
      </c>
      <c r="AP9" s="68"/>
      <c r="AQ9" s="62"/>
      <c r="AR9" s="14" t="s">
        <v>287</v>
      </c>
    </row>
    <row r="10" spans="1:44" ht="30" x14ac:dyDescent="0.25">
      <c r="A10" s="83" t="s">
        <v>290</v>
      </c>
      <c r="E10" s="86" t="s">
        <v>26</v>
      </c>
      <c r="F10" s="87"/>
      <c r="G10" s="87"/>
      <c r="H10" s="86" t="s">
        <v>29</v>
      </c>
      <c r="I10" s="86" t="s">
        <v>28</v>
      </c>
      <c r="J10" s="86" t="s">
        <v>32</v>
      </c>
      <c r="V10" s="60" t="s">
        <v>227</v>
      </c>
      <c r="W10" s="60" t="s">
        <v>252</v>
      </c>
      <c r="X10" s="60" t="str">
        <f t="shared" si="0"/>
        <v>DÉBILMODERADO</v>
      </c>
      <c r="Y10" s="60" t="s">
        <v>227</v>
      </c>
      <c r="Z10" s="60" t="s">
        <v>76</v>
      </c>
      <c r="AP10" s="68"/>
      <c r="AQ10" s="62"/>
      <c r="AR10" s="14" t="s">
        <v>313</v>
      </c>
    </row>
    <row r="11" spans="1:44" ht="30" customHeight="1" x14ac:dyDescent="0.25">
      <c r="A11" s="73" t="s">
        <v>291</v>
      </c>
      <c r="E11" s="86" t="s">
        <v>270</v>
      </c>
      <c r="F11" s="86" t="s">
        <v>31</v>
      </c>
      <c r="G11" s="86" t="s">
        <v>30</v>
      </c>
      <c r="H11" s="86" t="s">
        <v>29</v>
      </c>
      <c r="I11" s="86" t="s">
        <v>28</v>
      </c>
      <c r="J11" s="86" t="s">
        <v>32</v>
      </c>
      <c r="V11" s="60" t="s">
        <v>227</v>
      </c>
      <c r="W11" s="60" t="s">
        <v>227</v>
      </c>
      <c r="X11" s="60" t="str">
        <f t="shared" si="0"/>
        <v>DÉBILDÉBIL</v>
      </c>
      <c r="Y11" s="60" t="s">
        <v>227</v>
      </c>
      <c r="Z11" s="60" t="s">
        <v>76</v>
      </c>
      <c r="AP11" s="68"/>
      <c r="AQ11" s="62"/>
      <c r="AR11" s="14" t="s">
        <v>314</v>
      </c>
    </row>
    <row r="12" spans="1:44" ht="15.75" thickBot="1" x14ac:dyDescent="0.3">
      <c r="A12" s="74" t="s">
        <v>292</v>
      </c>
      <c r="C12" s="84"/>
      <c r="AP12" s="69"/>
      <c r="AQ12" s="62"/>
      <c r="AR12" s="14" t="s">
        <v>315</v>
      </c>
    </row>
    <row r="13" spans="1:44" x14ac:dyDescent="0.25">
      <c r="AP13" s="69"/>
      <c r="AQ13" s="62"/>
      <c r="AR13" s="14" t="s">
        <v>316</v>
      </c>
    </row>
    <row r="14" spans="1:44" x14ac:dyDescent="0.25">
      <c r="AP14" s="68"/>
      <c r="AQ14" s="62"/>
      <c r="AR14" s="14" t="s">
        <v>286</v>
      </c>
    </row>
    <row r="15" spans="1:44" x14ac:dyDescent="0.25">
      <c r="AP15" s="69"/>
      <c r="AQ15" s="62"/>
      <c r="AR15" s="14" t="s">
        <v>317</v>
      </c>
    </row>
    <row r="16" spans="1:44" ht="15.75" thickBot="1" x14ac:dyDescent="0.3">
      <c r="AP16" s="68"/>
      <c r="AQ16" s="62"/>
      <c r="AR16" s="14" t="s">
        <v>324</v>
      </c>
    </row>
    <row r="17" spans="1:44" ht="15.75" x14ac:dyDescent="0.25">
      <c r="A17" s="83" t="s">
        <v>294</v>
      </c>
      <c r="AP17" s="68"/>
      <c r="AQ17" s="62"/>
      <c r="AR17" s="102" t="s">
        <v>325</v>
      </c>
    </row>
    <row r="18" spans="1:44" x14ac:dyDescent="0.25">
      <c r="A18" s="66" t="s">
        <v>297</v>
      </c>
      <c r="AP18" s="68"/>
      <c r="AQ18" s="62"/>
      <c r="AR18" s="14"/>
    </row>
    <row r="19" spans="1:44" x14ac:dyDescent="0.25">
      <c r="A19" s="66" t="s">
        <v>295</v>
      </c>
      <c r="AP19" s="68"/>
      <c r="AQ19" s="62"/>
      <c r="AR19" s="14"/>
    </row>
    <row r="20" spans="1:44" x14ac:dyDescent="0.25">
      <c r="A20" s="66" t="s">
        <v>296</v>
      </c>
      <c r="AP20" s="68"/>
      <c r="AQ20" s="62"/>
      <c r="AR20" s="14"/>
    </row>
    <row r="21" spans="1:44" x14ac:dyDescent="0.25">
      <c r="AP21" s="68"/>
      <c r="AQ21" s="62"/>
      <c r="AR21" s="62"/>
    </row>
    <row r="22" spans="1:44" x14ac:dyDescent="0.25">
      <c r="AP22" s="68"/>
      <c r="AQ22" s="62"/>
      <c r="AR22" s="62"/>
    </row>
    <row r="23" spans="1:44" x14ac:dyDescent="0.25">
      <c r="AP23" s="68"/>
      <c r="AQ23" s="62"/>
      <c r="AR23" s="62"/>
    </row>
    <row r="24" spans="1:44" x14ac:dyDescent="0.25">
      <c r="AP24" s="68"/>
      <c r="AQ24" s="62"/>
      <c r="AR24" s="62"/>
    </row>
    <row r="25" spans="1:44" x14ac:dyDescent="0.25">
      <c r="AP25" s="68"/>
      <c r="AQ25" s="62"/>
    </row>
    <row r="26" spans="1:44" x14ac:dyDescent="0.25">
      <c r="AP26" s="70"/>
      <c r="AQ26" s="62"/>
    </row>
    <row r="27" spans="1:44" x14ac:dyDescent="0.25">
      <c r="AP27" s="70"/>
      <c r="AQ27" s="62"/>
    </row>
    <row r="28" spans="1:44" x14ac:dyDescent="0.25">
      <c r="AP28" s="71"/>
      <c r="AQ28" s="62"/>
    </row>
    <row r="29" spans="1:44" x14ac:dyDescent="0.25">
      <c r="AP29" s="68"/>
      <c r="AQ29" s="62"/>
    </row>
    <row r="30" spans="1:44" x14ac:dyDescent="0.25">
      <c r="AP30" s="68"/>
      <c r="AQ30" s="62"/>
    </row>
    <row r="31" spans="1:44" x14ac:dyDescent="0.25">
      <c r="AP31" s="69"/>
      <c r="AQ31" s="62"/>
    </row>
    <row r="32" spans="1:44" x14ac:dyDescent="0.25">
      <c r="AP32" s="68"/>
      <c r="AQ32" s="62"/>
    </row>
    <row r="33" spans="42:43" x14ac:dyDescent="0.25">
      <c r="AP33" s="68"/>
      <c r="AQ33" s="62"/>
    </row>
    <row r="34" spans="42:43" x14ac:dyDescent="0.25">
      <c r="AP34" s="68"/>
      <c r="AQ34" s="62"/>
    </row>
    <row r="35" spans="42:43" x14ac:dyDescent="0.25">
      <c r="AP35" s="68"/>
      <c r="AQ35" s="62"/>
    </row>
    <row r="36" spans="42:43" x14ac:dyDescent="0.25">
      <c r="AP36" s="70"/>
      <c r="AQ36" s="62"/>
    </row>
    <row r="37" spans="42:43" x14ac:dyDescent="0.25">
      <c r="AP37" s="72"/>
      <c r="AQ37" s="62"/>
    </row>
    <row r="38" spans="42:43" x14ac:dyDescent="0.25">
      <c r="AP38" s="68"/>
      <c r="AQ38" s="62"/>
    </row>
    <row r="39" spans="42:43" x14ac:dyDescent="0.25">
      <c r="AP39" s="68"/>
      <c r="AQ39" s="62"/>
    </row>
    <row r="40" spans="42:43" x14ac:dyDescent="0.25">
      <c r="AP40" s="68"/>
      <c r="AQ40" s="62"/>
    </row>
    <row r="41" spans="42:43" x14ac:dyDescent="0.25">
      <c r="AP41" s="68"/>
      <c r="AQ41" s="62"/>
    </row>
    <row r="42" spans="42:43" x14ac:dyDescent="0.25">
      <c r="AP42" s="68"/>
      <c r="AQ42" s="62"/>
    </row>
    <row r="43" spans="42:43" x14ac:dyDescent="0.25">
      <c r="AP43" s="68"/>
      <c r="AQ43" s="62"/>
    </row>
    <row r="44" spans="42:43" x14ac:dyDescent="0.25">
      <c r="AP44" s="68"/>
      <c r="AQ44" s="62"/>
    </row>
    <row r="45" spans="42:43" x14ac:dyDescent="0.25">
      <c r="AP45" s="68"/>
      <c r="AQ45" s="62"/>
    </row>
    <row r="46" spans="42:43" x14ac:dyDescent="0.25">
      <c r="AP46" s="69"/>
      <c r="AQ46" s="62"/>
    </row>
    <row r="47" spans="42:43" x14ac:dyDescent="0.25">
      <c r="AP47" s="69"/>
      <c r="AQ47" s="62"/>
    </row>
    <row r="48" spans="42:43" x14ac:dyDescent="0.25">
      <c r="AP48" s="69"/>
      <c r="AQ48" s="62"/>
    </row>
    <row r="49" spans="42:43" x14ac:dyDescent="0.25">
      <c r="AP49" s="69"/>
      <c r="AQ49" s="62"/>
    </row>
    <row r="50" spans="42:43" x14ac:dyDescent="0.25">
      <c r="AP50" s="69"/>
      <c r="AQ50" s="62"/>
    </row>
    <row r="51" spans="42:43" x14ac:dyDescent="0.25">
      <c r="AP51" s="68"/>
      <c r="AQ51" s="62"/>
    </row>
    <row r="52" spans="42:43" x14ac:dyDescent="0.25">
      <c r="AP52" s="69"/>
      <c r="AQ52" s="62"/>
    </row>
    <row r="53" spans="42:43" x14ac:dyDescent="0.25">
      <c r="AP53" s="69"/>
      <c r="AQ53" s="64"/>
    </row>
    <row r="54" spans="42:43" x14ac:dyDescent="0.25">
      <c r="AP54" s="69"/>
    </row>
    <row r="55" spans="42:43" x14ac:dyDescent="0.25">
      <c r="AP55" s="69"/>
    </row>
    <row r="56" spans="42:43" x14ac:dyDescent="0.25">
      <c r="AP56" s="68"/>
    </row>
    <row r="57" spans="42:43" x14ac:dyDescent="0.25">
      <c r="AP57" s="69"/>
    </row>
    <row r="58" spans="42:43" x14ac:dyDescent="0.25">
      <c r="AP58" s="68"/>
    </row>
    <row r="59" spans="42:43" x14ac:dyDescent="0.25">
      <c r="AP59" s="68"/>
    </row>
    <row r="60" spans="42:43" x14ac:dyDescent="0.25">
      <c r="AP60" s="69"/>
    </row>
    <row r="61" spans="42:43" x14ac:dyDescent="0.25">
      <c r="AP61" s="68"/>
    </row>
    <row r="62" spans="42:43" x14ac:dyDescent="0.25">
      <c r="AP62" s="68"/>
    </row>
    <row r="63" spans="42:43" x14ac:dyDescent="0.25">
      <c r="AP63" s="68"/>
    </row>
    <row r="64" spans="42:43" x14ac:dyDescent="0.25">
      <c r="AP64" s="68"/>
    </row>
    <row r="65" spans="42:42" x14ac:dyDescent="0.25">
      <c r="AP65" s="69"/>
    </row>
    <row r="66" spans="42:42" x14ac:dyDescent="0.25">
      <c r="AP66" s="69"/>
    </row>
    <row r="67" spans="42:42" x14ac:dyDescent="0.25">
      <c r="AP67" s="70"/>
    </row>
    <row r="68" spans="42:42" x14ac:dyDescent="0.25">
      <c r="AP68" s="70"/>
    </row>
    <row r="69" spans="42:42" x14ac:dyDescent="0.25">
      <c r="AP69" s="70"/>
    </row>
    <row r="70" spans="42:42" x14ac:dyDescent="0.25">
      <c r="AP70" s="70"/>
    </row>
    <row r="71" spans="42:42" x14ac:dyDescent="0.25">
      <c r="AP71" s="70"/>
    </row>
    <row r="72" spans="42:42" x14ac:dyDescent="0.25">
      <c r="AP72" s="70"/>
    </row>
    <row r="73" spans="42:42" x14ac:dyDescent="0.25">
      <c r="AP73" s="70"/>
    </row>
    <row r="74" spans="42:42" x14ac:dyDescent="0.25">
      <c r="AP74" s="70"/>
    </row>
    <row r="75" spans="42:42" x14ac:dyDescent="0.25">
      <c r="AP75" s="68"/>
    </row>
    <row r="76" spans="42:42" x14ac:dyDescent="0.25">
      <c r="AP76" s="69"/>
    </row>
    <row r="77" spans="42:42" x14ac:dyDescent="0.25">
      <c r="AP77" s="68"/>
    </row>
    <row r="78" spans="42:42" x14ac:dyDescent="0.25">
      <c r="AP78" s="68"/>
    </row>
    <row r="79" spans="42:42" x14ac:dyDescent="0.25">
      <c r="AP79" s="68"/>
    </row>
    <row r="80" spans="42:42" x14ac:dyDescent="0.25">
      <c r="AP80" s="72"/>
    </row>
    <row r="81" spans="42:42" x14ac:dyDescent="0.25">
      <c r="AP81" s="68"/>
    </row>
    <row r="82" spans="42:42" x14ac:dyDescent="0.25">
      <c r="AP82" s="72"/>
    </row>
    <row r="83" spans="42:42" x14ac:dyDescent="0.25">
      <c r="AP83" s="68"/>
    </row>
    <row r="84" spans="42:42" x14ac:dyDescent="0.25">
      <c r="AP84" s="72"/>
    </row>
    <row r="85" spans="42:42" x14ac:dyDescent="0.25">
      <c r="AP85" s="72"/>
    </row>
    <row r="86" spans="42:42" x14ac:dyDescent="0.25">
      <c r="AP86" s="72"/>
    </row>
    <row r="87" spans="42:42" x14ac:dyDescent="0.25">
      <c r="AP87" s="72"/>
    </row>
    <row r="88" spans="42:42" x14ac:dyDescent="0.25">
      <c r="AP88" s="68"/>
    </row>
    <row r="89" spans="42:42" x14ac:dyDescent="0.25">
      <c r="AP89" s="68"/>
    </row>
    <row r="90" spans="42:42" x14ac:dyDescent="0.25">
      <c r="AP90" s="68"/>
    </row>
    <row r="91" spans="42:42" x14ac:dyDescent="0.25">
      <c r="AP91" s="68"/>
    </row>
    <row r="92" spans="42:42" x14ac:dyDescent="0.25">
      <c r="AP92" s="68"/>
    </row>
    <row r="93" spans="42:42" x14ac:dyDescent="0.25">
      <c r="AP93" s="68"/>
    </row>
    <row r="94" spans="42:42" x14ac:dyDescent="0.25">
      <c r="AP94" s="68"/>
    </row>
    <row r="95" spans="42:42" x14ac:dyDescent="0.25">
      <c r="AP95" s="68"/>
    </row>
    <row r="96" spans="42:42" x14ac:dyDescent="0.25">
      <c r="AP96" s="68"/>
    </row>
    <row r="97" spans="42:42" x14ac:dyDescent="0.25">
      <c r="AP97" s="68"/>
    </row>
    <row r="98" spans="42:42" x14ac:dyDescent="0.25">
      <c r="AP98" s="68"/>
    </row>
    <row r="99" spans="42:42" x14ac:dyDescent="0.25">
      <c r="AP99" s="68"/>
    </row>
    <row r="100" spans="42:42" x14ac:dyDescent="0.25">
      <c r="AP100" s="68"/>
    </row>
    <row r="101" spans="42:42" x14ac:dyDescent="0.25">
      <c r="AP101" s="68"/>
    </row>
    <row r="102" spans="42:42" x14ac:dyDescent="0.25">
      <c r="AP102" s="68"/>
    </row>
    <row r="103" spans="42:42" x14ac:dyDescent="0.25">
      <c r="AP103" s="68"/>
    </row>
    <row r="104" spans="42:42" x14ac:dyDescent="0.25">
      <c r="AP104" s="68"/>
    </row>
    <row r="105" spans="42:42" x14ac:dyDescent="0.25">
      <c r="AP105" s="68"/>
    </row>
    <row r="106" spans="42:42" x14ac:dyDescent="0.25">
      <c r="AP106" s="68"/>
    </row>
    <row r="107" spans="42:42" x14ac:dyDescent="0.25">
      <c r="AP107" s="69"/>
    </row>
    <row r="108" spans="42:42" x14ac:dyDescent="0.25">
      <c r="AP108" s="68"/>
    </row>
    <row r="109" spans="42:42" x14ac:dyDescent="0.25">
      <c r="AP109" s="68"/>
    </row>
    <row r="110" spans="42:42" x14ac:dyDescent="0.25">
      <c r="AP110" s="68"/>
    </row>
    <row r="111" spans="42:42" x14ac:dyDescent="0.25">
      <c r="AP111" s="68"/>
    </row>
    <row r="112" spans="42:42" x14ac:dyDescent="0.25">
      <c r="AP112" s="68"/>
    </row>
    <row r="113" spans="42:42" x14ac:dyDescent="0.25">
      <c r="AP113" s="68"/>
    </row>
    <row r="114" spans="42:42" x14ac:dyDescent="0.25">
      <c r="AP114" s="69"/>
    </row>
    <row r="115" spans="42:42" x14ac:dyDescent="0.25">
      <c r="AP115" s="68"/>
    </row>
    <row r="116" spans="42:42" x14ac:dyDescent="0.25">
      <c r="AP116" s="68"/>
    </row>
    <row r="117" spans="42:42" x14ac:dyDescent="0.25">
      <c r="AP117" s="68"/>
    </row>
    <row r="118" spans="42:42" x14ac:dyDescent="0.25">
      <c r="AP118" s="68"/>
    </row>
    <row r="119" spans="42:42" x14ac:dyDescent="0.25">
      <c r="AP119" s="68"/>
    </row>
    <row r="120" spans="42:42" x14ac:dyDescent="0.25">
      <c r="AP120" s="69"/>
    </row>
    <row r="121" spans="42:42" x14ac:dyDescent="0.25">
      <c r="AP121" s="69"/>
    </row>
    <row r="122" spans="42:42" x14ac:dyDescent="0.25">
      <c r="AP122" s="68"/>
    </row>
    <row r="123" spans="42:42" x14ac:dyDescent="0.25">
      <c r="AP123" s="68"/>
    </row>
    <row r="124" spans="42:42" x14ac:dyDescent="0.25">
      <c r="AP124" s="68"/>
    </row>
    <row r="125" spans="42:42" x14ac:dyDescent="0.25">
      <c r="AP125" s="68"/>
    </row>
    <row r="126" spans="42:42" x14ac:dyDescent="0.25">
      <c r="AP126" s="70"/>
    </row>
    <row r="127" spans="42:42" x14ac:dyDescent="0.25">
      <c r="AP127" s="70"/>
    </row>
    <row r="128" spans="42:42" x14ac:dyDescent="0.25">
      <c r="AP128" s="70"/>
    </row>
    <row r="129" spans="42:42" x14ac:dyDescent="0.25">
      <c r="AP129" s="68"/>
    </row>
    <row r="130" spans="42:42" x14ac:dyDescent="0.25">
      <c r="AP130" s="68"/>
    </row>
    <row r="131" spans="42:42" x14ac:dyDescent="0.25">
      <c r="AP131" s="69"/>
    </row>
    <row r="132" spans="42:42" x14ac:dyDescent="0.25">
      <c r="AP132" s="68"/>
    </row>
    <row r="133" spans="42:42" x14ac:dyDescent="0.25">
      <c r="AP133" s="68"/>
    </row>
    <row r="134" spans="42:42" x14ac:dyDescent="0.25">
      <c r="AP134" s="68"/>
    </row>
    <row r="135" spans="42:42" x14ac:dyDescent="0.25">
      <c r="AP135" s="68"/>
    </row>
    <row r="136" spans="42:42" x14ac:dyDescent="0.25">
      <c r="AP136" s="68"/>
    </row>
    <row r="137" spans="42:42" x14ac:dyDescent="0.25">
      <c r="AP137" s="68"/>
    </row>
    <row r="138" spans="42:42" x14ac:dyDescent="0.25">
      <c r="AP138" s="68"/>
    </row>
    <row r="139" spans="42:42" x14ac:dyDescent="0.25">
      <c r="AP139" s="68"/>
    </row>
    <row r="140" spans="42:42" x14ac:dyDescent="0.25">
      <c r="AP140" s="69"/>
    </row>
    <row r="141" spans="42:42" x14ac:dyDescent="0.25">
      <c r="AP141" s="68"/>
    </row>
    <row r="142" spans="42:42" x14ac:dyDescent="0.25">
      <c r="AP142" s="68"/>
    </row>
    <row r="143" spans="42:42" x14ac:dyDescent="0.25">
      <c r="AP143" s="68"/>
    </row>
    <row r="144" spans="42:42" x14ac:dyDescent="0.25">
      <c r="AP144" s="68"/>
    </row>
    <row r="145" spans="42:42" x14ac:dyDescent="0.25">
      <c r="AP145" s="68"/>
    </row>
    <row r="146" spans="42:42" x14ac:dyDescent="0.25">
      <c r="AP146" s="68"/>
    </row>
    <row r="147" spans="42:42" x14ac:dyDescent="0.25">
      <c r="AP147" s="68"/>
    </row>
    <row r="148" spans="42:42" x14ac:dyDescent="0.25">
      <c r="AP148" s="68"/>
    </row>
    <row r="149" spans="42:42" x14ac:dyDescent="0.25">
      <c r="AP149" s="68"/>
    </row>
    <row r="150" spans="42:42" x14ac:dyDescent="0.25">
      <c r="AP150" s="68"/>
    </row>
    <row r="151" spans="42:42" x14ac:dyDescent="0.25">
      <c r="AP151" s="68"/>
    </row>
    <row r="152" spans="42:42" x14ac:dyDescent="0.25">
      <c r="AP152" s="70"/>
    </row>
    <row r="153" spans="42:42" x14ac:dyDescent="0.25">
      <c r="AP153" s="70"/>
    </row>
    <row r="154" spans="42:42" x14ac:dyDescent="0.25">
      <c r="AP154" s="68"/>
    </row>
    <row r="155" spans="42:42" x14ac:dyDescent="0.25">
      <c r="AP155" s="68"/>
    </row>
    <row r="156" spans="42:42" x14ac:dyDescent="0.25">
      <c r="AP156" s="70"/>
    </row>
    <row r="157" spans="42:42" x14ac:dyDescent="0.25">
      <c r="AP157" s="68"/>
    </row>
    <row r="158" spans="42:42" x14ac:dyDescent="0.25">
      <c r="AP158" s="68"/>
    </row>
    <row r="159" spans="42:42" x14ac:dyDescent="0.25">
      <c r="AP159" s="68"/>
    </row>
    <row r="160" spans="42:42" x14ac:dyDescent="0.25">
      <c r="AP160" s="68"/>
    </row>
    <row r="161" spans="42:42" x14ac:dyDescent="0.25">
      <c r="AP161" s="69"/>
    </row>
    <row r="162" spans="42:42" x14ac:dyDescent="0.25">
      <c r="AP162" s="68"/>
    </row>
    <row r="163" spans="42:42" x14ac:dyDescent="0.25">
      <c r="AP163" s="68"/>
    </row>
    <row r="164" spans="42:42" x14ac:dyDescent="0.25">
      <c r="AP164" s="68"/>
    </row>
    <row r="165" spans="42:42" x14ac:dyDescent="0.25">
      <c r="AP165" s="68"/>
    </row>
    <row r="166" spans="42:42" x14ac:dyDescent="0.25">
      <c r="AP166" s="68"/>
    </row>
    <row r="167" spans="42:42" x14ac:dyDescent="0.25">
      <c r="AP167" s="68"/>
    </row>
    <row r="168" spans="42:42" x14ac:dyDescent="0.25">
      <c r="AP168" s="68"/>
    </row>
    <row r="169" spans="42:42" x14ac:dyDescent="0.25">
      <c r="AP169" s="68"/>
    </row>
    <row r="170" spans="42:42" x14ac:dyDescent="0.25">
      <c r="AP170" s="68"/>
    </row>
    <row r="171" spans="42:42" x14ac:dyDescent="0.25">
      <c r="AP171" s="68"/>
    </row>
    <row r="172" spans="42:42" ht="15.75" thickBot="1" x14ac:dyDescent="0.3">
      <c r="AP172" s="68"/>
    </row>
    <row r="173" spans="42:42" x14ac:dyDescent="0.25">
      <c r="AP173" s="67"/>
    </row>
    <row r="174" spans="42:42" x14ac:dyDescent="0.25">
      <c r="AP174" s="68"/>
    </row>
    <row r="175" spans="42:42" x14ac:dyDescent="0.25">
      <c r="AP175" s="69"/>
    </row>
    <row r="176" spans="42:42" x14ac:dyDescent="0.25">
      <c r="AP176" s="68"/>
    </row>
    <row r="177" spans="42:42" x14ac:dyDescent="0.25">
      <c r="AP177" s="68"/>
    </row>
    <row r="178" spans="42:42" x14ac:dyDescent="0.25">
      <c r="AP178" s="68"/>
    </row>
    <row r="179" spans="42:42" x14ac:dyDescent="0.25">
      <c r="AP179" s="68"/>
    </row>
    <row r="180" spans="42:42" x14ac:dyDescent="0.25">
      <c r="AP180" s="68"/>
    </row>
    <row r="181" spans="42:42" x14ac:dyDescent="0.25">
      <c r="AP181" s="70"/>
    </row>
    <row r="182" spans="42:42" x14ac:dyDescent="0.25">
      <c r="AP182" s="70"/>
    </row>
    <row r="183" spans="42:42" x14ac:dyDescent="0.25">
      <c r="AP183" s="69"/>
    </row>
    <row r="184" spans="42:42" x14ac:dyDescent="0.25">
      <c r="AP184" s="68"/>
    </row>
    <row r="185" spans="42:42" x14ac:dyDescent="0.25">
      <c r="AP185" s="68"/>
    </row>
    <row r="186" spans="42:42" x14ac:dyDescent="0.25">
      <c r="AP186" s="68"/>
    </row>
    <row r="187" spans="42:42" x14ac:dyDescent="0.25">
      <c r="AP187" s="70"/>
    </row>
    <row r="188" spans="42:42" x14ac:dyDescent="0.25">
      <c r="AP188" s="70"/>
    </row>
    <row r="189" spans="42:42" x14ac:dyDescent="0.25">
      <c r="AP189" s="70"/>
    </row>
    <row r="190" spans="42:42" x14ac:dyDescent="0.25">
      <c r="AP190" s="70"/>
    </row>
    <row r="191" spans="42:42" x14ac:dyDescent="0.25">
      <c r="AP191" s="70"/>
    </row>
    <row r="192" spans="42:42" x14ac:dyDescent="0.25">
      <c r="AP192" s="70"/>
    </row>
    <row r="193" spans="42:42" x14ac:dyDescent="0.25">
      <c r="AP193" s="70"/>
    </row>
    <row r="194" spans="42:42" x14ac:dyDescent="0.25">
      <c r="AP194" s="70"/>
    </row>
    <row r="195" spans="42:42" x14ac:dyDescent="0.25">
      <c r="AP195" s="70"/>
    </row>
    <row r="196" spans="42:42" x14ac:dyDescent="0.25">
      <c r="AP196" s="70"/>
    </row>
    <row r="197" spans="42:42" x14ac:dyDescent="0.25">
      <c r="AP197" s="70"/>
    </row>
    <row r="198" spans="42:42" x14ac:dyDescent="0.25">
      <c r="AP198" s="70"/>
    </row>
    <row r="199" spans="42:42" x14ac:dyDescent="0.25">
      <c r="AP199" s="70"/>
    </row>
    <row r="200" spans="42:42" x14ac:dyDescent="0.25">
      <c r="AP200" s="70"/>
    </row>
    <row r="201" spans="42:42" x14ac:dyDescent="0.25">
      <c r="AP201" s="70"/>
    </row>
    <row r="202" spans="42:42" x14ac:dyDescent="0.25">
      <c r="AP202" s="70"/>
    </row>
    <row r="203" spans="42:42" x14ac:dyDescent="0.25">
      <c r="AP203" s="70"/>
    </row>
    <row r="204" spans="42:42" x14ac:dyDescent="0.25">
      <c r="AP204" s="70"/>
    </row>
    <row r="205" spans="42:42" x14ac:dyDescent="0.25">
      <c r="AP205" s="70"/>
    </row>
    <row r="206" spans="42:42" x14ac:dyDescent="0.25">
      <c r="AP206" s="70"/>
    </row>
    <row r="207" spans="42:42" x14ac:dyDescent="0.25">
      <c r="AP207" s="70"/>
    </row>
    <row r="208" spans="42:42" x14ac:dyDescent="0.25">
      <c r="AP208" s="70"/>
    </row>
    <row r="209" spans="42:42" x14ac:dyDescent="0.25">
      <c r="AP209" s="70"/>
    </row>
    <row r="210" spans="42:42" x14ac:dyDescent="0.25">
      <c r="AP210" s="70"/>
    </row>
    <row r="211" spans="42:42" x14ac:dyDescent="0.25">
      <c r="AP211" s="68"/>
    </row>
    <row r="212" spans="42:42" x14ac:dyDescent="0.25">
      <c r="AP212" s="68"/>
    </row>
    <row r="213" spans="42:42" x14ac:dyDescent="0.25">
      <c r="AP213" s="68"/>
    </row>
    <row r="214" spans="42:42" x14ac:dyDescent="0.25">
      <c r="AP214" s="68"/>
    </row>
    <row r="215" spans="42:42" x14ac:dyDescent="0.25">
      <c r="AP215" s="68"/>
    </row>
    <row r="216" spans="42:42" x14ac:dyDescent="0.25">
      <c r="AP216" s="68"/>
    </row>
    <row r="217" spans="42:42" x14ac:dyDescent="0.25">
      <c r="AP217"/>
    </row>
  </sheetData>
  <sheetProtection algorithmName="SHA-512" hashValue="1NPONajkRQBBUWgBRGJG3uBOlMEgxMiI01lUUwr78izvvdY8pVjbEq5qAJ8HPPPGf+00cCDFAqHI0ORNEAu4uQ==" saltValue="SyNDWU8X6wZvjuyis1FDjA==" spinCount="100000" sheet="1" objects="1" scenarios="1" selectLockedCells="1" selectUnlockedCells="1"/>
  <sortState xmlns:xlrd2="http://schemas.microsoft.com/office/spreadsheetml/2017/richdata2" ref="AP4:AP218">
    <sortCondition ref="AP4:AP218"/>
  </sortState>
  <mergeCells count="5">
    <mergeCell ref="AE2:AG2"/>
    <mergeCell ref="F1:J1"/>
    <mergeCell ref="F9:J9"/>
    <mergeCell ref="V1:Z1"/>
    <mergeCell ref="AC2:AD2"/>
  </mergeCells>
  <conditionalFormatting sqref="AP5:AP10">
    <cfRule type="duplicateValues" dxfId="19" priority="4"/>
  </conditionalFormatting>
  <conditionalFormatting sqref="AP94">
    <cfRule type="duplicateValues" dxfId="18" priority="3"/>
  </conditionalFormatting>
  <conditionalFormatting sqref="AP3:AP172">
    <cfRule type="cellIs" dxfId="17" priority="2" operator="equal">
      <formula>""</formula>
    </cfRule>
  </conditionalFormatting>
  <conditionalFormatting sqref="AP173:AP216">
    <cfRule type="cellIs" dxfId="16" priority="1" operator="equal">
      <formula>""</formula>
    </cfRule>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W29"/>
  <sheetViews>
    <sheetView showGridLines="0" topLeftCell="A3" zoomScale="85" zoomScaleNormal="85" workbookViewId="0">
      <selection activeCell="G8" sqref="G8"/>
    </sheetView>
  </sheetViews>
  <sheetFormatPr baseColWidth="10" defaultColWidth="3.85546875" defaultRowHeight="15" x14ac:dyDescent="0.25"/>
  <cols>
    <col min="1" max="1" width="4.140625" style="1" customWidth="1"/>
    <col min="2" max="2" width="14.7109375" style="1" customWidth="1"/>
    <col min="3" max="3" width="3.28515625" style="1" customWidth="1"/>
    <col min="4" max="8" width="19" style="17" customWidth="1"/>
    <col min="9" max="12" width="3.85546875" style="1" customWidth="1"/>
    <col min="13" max="13" width="11.42578125" style="1" customWidth="1"/>
    <col min="14" max="14" width="7" style="45" customWidth="1"/>
    <col min="15" max="15" width="13.85546875" style="1" customWidth="1"/>
    <col min="16" max="17" width="32.42578125" style="1" customWidth="1"/>
    <col min="18" max="18" width="4.42578125" style="1" customWidth="1"/>
    <col min="19" max="19" width="15.28515625" style="1" customWidth="1"/>
    <col min="20" max="20" width="7.140625" style="1" customWidth="1"/>
    <col min="21" max="23" width="27.7109375" style="1" customWidth="1"/>
    <col min="24" max="233" width="11.42578125" style="1" customWidth="1"/>
    <col min="234" max="16384" width="3.85546875" style="1"/>
  </cols>
  <sheetData>
    <row r="1" spans="1:23" ht="18.75" x14ac:dyDescent="0.25">
      <c r="A1" s="35"/>
      <c r="B1" s="34"/>
      <c r="C1" s="34"/>
      <c r="D1" s="274" t="s">
        <v>11</v>
      </c>
      <c r="E1" s="274"/>
      <c r="F1" s="274"/>
      <c r="G1" s="274"/>
      <c r="H1" s="274"/>
      <c r="L1" s="4"/>
      <c r="M1" s="4"/>
      <c r="N1" s="44"/>
      <c r="O1" s="4"/>
      <c r="P1" s="4"/>
      <c r="R1" s="35"/>
      <c r="S1" s="34"/>
      <c r="T1" s="34"/>
      <c r="U1" s="276" t="s">
        <v>11</v>
      </c>
      <c r="V1" s="277"/>
      <c r="W1" s="278"/>
    </row>
    <row r="2" spans="1:23" ht="30" customHeight="1" x14ac:dyDescent="0.25">
      <c r="A2" s="35"/>
      <c r="B2" s="34"/>
      <c r="C2" s="34"/>
      <c r="D2" s="38" t="s">
        <v>33</v>
      </c>
      <c r="E2" s="39" t="s">
        <v>34</v>
      </c>
      <c r="F2" s="40" t="s">
        <v>35</v>
      </c>
      <c r="G2" s="40" t="s">
        <v>36</v>
      </c>
      <c r="H2" s="40" t="s">
        <v>37</v>
      </c>
      <c r="L2" s="4"/>
      <c r="M2" s="4"/>
      <c r="N2" s="44"/>
      <c r="O2" s="4"/>
      <c r="P2" s="4"/>
      <c r="R2" s="35"/>
      <c r="S2" s="34"/>
      <c r="T2" s="34"/>
      <c r="U2" s="40" t="s">
        <v>35</v>
      </c>
      <c r="V2" s="40" t="s">
        <v>36</v>
      </c>
      <c r="W2" s="40" t="s">
        <v>37</v>
      </c>
    </row>
    <row r="3" spans="1:23" ht="15.75" x14ac:dyDescent="0.25">
      <c r="A3" s="35"/>
      <c r="B3" s="34"/>
      <c r="C3" s="34"/>
      <c r="D3" s="36">
        <v>1</v>
      </c>
      <c r="E3" s="31">
        <v>2</v>
      </c>
      <c r="F3" s="31">
        <v>3</v>
      </c>
      <c r="G3" s="31">
        <v>4</v>
      </c>
      <c r="H3" s="31">
        <v>5</v>
      </c>
      <c r="L3" s="5" t="s">
        <v>8</v>
      </c>
      <c r="M3" s="5"/>
      <c r="N3" s="44"/>
      <c r="O3" s="4"/>
      <c r="P3" s="4"/>
      <c r="R3" s="35"/>
      <c r="S3" s="34"/>
      <c r="T3" s="34"/>
      <c r="U3" s="31">
        <v>3</v>
      </c>
      <c r="V3" s="31">
        <v>4</v>
      </c>
      <c r="W3" s="31">
        <v>5</v>
      </c>
    </row>
    <row r="4" spans="1:23" ht="69" customHeight="1" x14ac:dyDescent="0.25">
      <c r="A4" s="275" t="s">
        <v>0</v>
      </c>
      <c r="B4" s="41" t="s">
        <v>1</v>
      </c>
      <c r="C4" s="37">
        <v>1</v>
      </c>
      <c r="D4" s="56" t="s">
        <v>58</v>
      </c>
      <c r="E4" s="56" t="s">
        <v>59</v>
      </c>
      <c r="F4" s="28" t="s">
        <v>60</v>
      </c>
      <c r="G4" s="29" t="s">
        <v>61</v>
      </c>
      <c r="H4" s="29" t="s">
        <v>62</v>
      </c>
      <c r="L4" s="5" t="s">
        <v>7</v>
      </c>
      <c r="M4" s="5"/>
      <c r="N4" s="44"/>
      <c r="O4" s="4"/>
      <c r="P4" s="4"/>
      <c r="R4" s="279" t="s">
        <v>0</v>
      </c>
      <c r="S4" s="41" t="s">
        <v>1</v>
      </c>
      <c r="T4" s="37">
        <v>1</v>
      </c>
      <c r="U4" s="27" t="s">
        <v>132</v>
      </c>
      <c r="V4" s="27" t="s">
        <v>133</v>
      </c>
      <c r="W4" s="28" t="s">
        <v>134</v>
      </c>
    </row>
    <row r="5" spans="1:23" ht="69" customHeight="1" x14ac:dyDescent="0.25">
      <c r="A5" s="275"/>
      <c r="B5" s="42" t="s">
        <v>2</v>
      </c>
      <c r="C5" s="32">
        <v>2</v>
      </c>
      <c r="D5" s="56" t="s">
        <v>59</v>
      </c>
      <c r="E5" s="56" t="s">
        <v>63</v>
      </c>
      <c r="F5" s="28" t="s">
        <v>64</v>
      </c>
      <c r="G5" s="29" t="s">
        <v>65</v>
      </c>
      <c r="H5" s="30" t="s">
        <v>66</v>
      </c>
      <c r="L5" s="5"/>
      <c r="M5" s="5"/>
      <c r="N5" s="44"/>
      <c r="O5" s="4"/>
      <c r="P5" s="4"/>
      <c r="R5" s="280"/>
      <c r="S5" s="42" t="s">
        <v>2</v>
      </c>
      <c r="T5" s="32">
        <v>2</v>
      </c>
      <c r="U5" s="27" t="s">
        <v>135</v>
      </c>
      <c r="V5" s="28" t="s">
        <v>136</v>
      </c>
      <c r="W5" s="29" t="s">
        <v>137</v>
      </c>
    </row>
    <row r="6" spans="1:23" ht="69" customHeight="1" x14ac:dyDescent="0.25">
      <c r="A6" s="275"/>
      <c r="B6" s="43" t="s">
        <v>77</v>
      </c>
      <c r="C6" s="33">
        <v>3</v>
      </c>
      <c r="D6" s="56" t="s">
        <v>67</v>
      </c>
      <c r="E6" s="28" t="s">
        <v>64</v>
      </c>
      <c r="F6" s="29" t="s">
        <v>70</v>
      </c>
      <c r="G6" s="30" t="s">
        <v>73</v>
      </c>
      <c r="H6" s="30" t="s">
        <v>72</v>
      </c>
      <c r="L6" s="5"/>
      <c r="M6" s="5"/>
      <c r="N6" s="44"/>
      <c r="O6" s="4"/>
      <c r="P6" s="4"/>
      <c r="R6" s="280"/>
      <c r="S6" s="43" t="s">
        <v>77</v>
      </c>
      <c r="T6" s="33">
        <v>3</v>
      </c>
      <c r="U6" s="28" t="s">
        <v>138</v>
      </c>
      <c r="V6" s="29" t="s">
        <v>146</v>
      </c>
      <c r="W6" s="30" t="s">
        <v>139</v>
      </c>
    </row>
    <row r="7" spans="1:23" ht="69" customHeight="1" x14ac:dyDescent="0.25">
      <c r="A7" s="275"/>
      <c r="B7" s="43" t="s">
        <v>3</v>
      </c>
      <c r="C7" s="33">
        <v>4</v>
      </c>
      <c r="D7" s="28" t="s">
        <v>68</v>
      </c>
      <c r="E7" s="29" t="s">
        <v>65</v>
      </c>
      <c r="F7" s="29" t="s">
        <v>71</v>
      </c>
      <c r="G7" s="30" t="s">
        <v>74</v>
      </c>
      <c r="H7" s="30" t="s">
        <v>75</v>
      </c>
      <c r="L7" s="4"/>
      <c r="M7" s="4"/>
      <c r="N7" s="44"/>
      <c r="O7" s="4"/>
      <c r="P7" s="4"/>
      <c r="R7" s="280"/>
      <c r="S7" s="43" t="s">
        <v>3</v>
      </c>
      <c r="T7" s="33">
        <v>4</v>
      </c>
      <c r="U7" s="28" t="s">
        <v>140</v>
      </c>
      <c r="V7" s="29" t="s">
        <v>141</v>
      </c>
      <c r="W7" s="30" t="s">
        <v>142</v>
      </c>
    </row>
    <row r="8" spans="1:23" ht="69" customHeight="1" x14ac:dyDescent="0.25">
      <c r="A8" s="275"/>
      <c r="B8" s="43" t="s">
        <v>4</v>
      </c>
      <c r="C8" s="33">
        <v>5</v>
      </c>
      <c r="D8" s="29" t="s">
        <v>62</v>
      </c>
      <c r="E8" s="29" t="s">
        <v>69</v>
      </c>
      <c r="F8" s="30" t="s">
        <v>72</v>
      </c>
      <c r="G8" s="30" t="s">
        <v>75</v>
      </c>
      <c r="H8" s="30" t="s">
        <v>131</v>
      </c>
      <c r="L8" s="4"/>
      <c r="M8" s="4"/>
      <c r="N8" s="44"/>
      <c r="O8" s="4"/>
      <c r="P8" s="4"/>
      <c r="R8" s="281"/>
      <c r="S8" s="43" t="s">
        <v>4</v>
      </c>
      <c r="T8" s="33">
        <v>5</v>
      </c>
      <c r="U8" s="28" t="s">
        <v>143</v>
      </c>
      <c r="V8" s="29" t="s">
        <v>144</v>
      </c>
      <c r="W8" s="30" t="s">
        <v>145</v>
      </c>
    </row>
    <row r="9" spans="1:23" x14ac:dyDescent="0.25">
      <c r="B9" s="2"/>
      <c r="C9" s="6"/>
      <c r="D9" s="15"/>
      <c r="E9" s="16"/>
      <c r="F9" s="15"/>
      <c r="U9" s="1" t="s">
        <v>115</v>
      </c>
      <c r="V9" s="1" t="s">
        <v>117</v>
      </c>
    </row>
    <row r="10" spans="1:23" ht="6.75" customHeight="1" x14ac:dyDescent="0.25">
      <c r="B10" s="3"/>
      <c r="C10" s="7"/>
      <c r="D10" s="18"/>
      <c r="E10" s="16"/>
      <c r="F10" s="18"/>
      <c r="U10" s="1" t="s">
        <v>116</v>
      </c>
      <c r="V10" s="1" t="s">
        <v>118</v>
      </c>
    </row>
    <row r="11" spans="1:23" ht="16.5" customHeight="1" x14ac:dyDescent="0.25">
      <c r="B11" s="9"/>
      <c r="C11" s="9"/>
      <c r="D11" s="9"/>
      <c r="E11" s="9"/>
      <c r="F11" s="9"/>
      <c r="G11" s="9"/>
      <c r="H11" s="9"/>
      <c r="I11" s="9"/>
      <c r="J11" s="9"/>
      <c r="K11" s="9"/>
      <c r="L11" s="9"/>
      <c r="U11" s="1" t="s">
        <v>116</v>
      </c>
    </row>
    <row r="12" spans="1:23" ht="16.5" customHeight="1" x14ac:dyDescent="0.25">
      <c r="B12" s="8"/>
      <c r="C12" s="8"/>
      <c r="D12" s="19"/>
      <c r="E12" s="19"/>
      <c r="F12" s="19"/>
      <c r="N12" s="49" t="s">
        <v>79</v>
      </c>
      <c r="O12" s="49" t="s">
        <v>78</v>
      </c>
      <c r="P12" s="49" t="s">
        <v>21</v>
      </c>
      <c r="Q12" s="49" t="s">
        <v>80</v>
      </c>
      <c r="R12" s="46"/>
      <c r="U12" s="1" t="s">
        <v>119</v>
      </c>
    </row>
    <row r="13" spans="1:23" ht="33" customHeight="1" x14ac:dyDescent="0.25">
      <c r="B13" s="3"/>
      <c r="C13" s="3"/>
      <c r="D13" s="16"/>
      <c r="E13" s="16"/>
      <c r="F13" s="16"/>
      <c r="N13" s="47">
        <v>1</v>
      </c>
      <c r="O13" s="48" t="s">
        <v>1</v>
      </c>
      <c r="P13" s="50" t="s">
        <v>82</v>
      </c>
      <c r="Q13" s="50" t="s">
        <v>81</v>
      </c>
      <c r="R13" s="46"/>
      <c r="U13" s="1" t="s">
        <v>116</v>
      </c>
      <c r="V13" s="1" t="s">
        <v>120</v>
      </c>
    </row>
    <row r="14" spans="1:23" ht="33" customHeight="1" x14ac:dyDescent="0.25">
      <c r="B14" s="9"/>
      <c r="C14" s="9"/>
      <c r="D14" s="9"/>
      <c r="E14" s="9"/>
      <c r="F14" s="9"/>
      <c r="G14" s="9"/>
      <c r="H14" s="9"/>
      <c r="I14" s="9"/>
      <c r="J14" s="9"/>
      <c r="K14" s="9"/>
      <c r="L14" s="9"/>
      <c r="N14" s="47">
        <v>2</v>
      </c>
      <c r="O14" s="48" t="s">
        <v>2</v>
      </c>
      <c r="P14" s="50" t="s">
        <v>84</v>
      </c>
      <c r="Q14" s="50" t="s">
        <v>83</v>
      </c>
      <c r="R14" s="46"/>
      <c r="U14" s="1" t="s">
        <v>122</v>
      </c>
      <c r="V14" s="1" t="s">
        <v>121</v>
      </c>
    </row>
    <row r="15" spans="1:23" ht="33" customHeight="1" x14ac:dyDescent="0.25">
      <c r="N15" s="47">
        <v>3</v>
      </c>
      <c r="O15" s="48" t="s">
        <v>87</v>
      </c>
      <c r="P15" s="50" t="s">
        <v>85</v>
      </c>
      <c r="Q15" s="50" t="s">
        <v>86</v>
      </c>
      <c r="R15" s="46"/>
      <c r="U15" s="1" t="s">
        <v>122</v>
      </c>
    </row>
    <row r="16" spans="1:23" ht="33" customHeight="1" x14ac:dyDescent="0.25">
      <c r="N16" s="47">
        <v>4</v>
      </c>
      <c r="O16" s="48" t="s">
        <v>3</v>
      </c>
      <c r="P16" s="50" t="s">
        <v>88</v>
      </c>
      <c r="Q16" s="50" t="s">
        <v>89</v>
      </c>
      <c r="R16" s="46"/>
      <c r="U16" s="1" t="s">
        <v>123</v>
      </c>
    </row>
    <row r="17" spans="14:22" ht="40.5" customHeight="1" x14ac:dyDescent="0.25">
      <c r="N17" s="47">
        <v>5</v>
      </c>
      <c r="O17" s="48" t="s">
        <v>4</v>
      </c>
      <c r="P17" s="50" t="s">
        <v>90</v>
      </c>
      <c r="Q17" s="50" t="s">
        <v>91</v>
      </c>
      <c r="R17" s="46"/>
      <c r="U17" s="1" t="s">
        <v>124</v>
      </c>
    </row>
    <row r="18" spans="14:22" x14ac:dyDescent="0.25">
      <c r="U18" s="1" t="s">
        <v>125</v>
      </c>
    </row>
    <row r="19" spans="14:22" x14ac:dyDescent="0.25">
      <c r="U19" s="1" t="s">
        <v>116</v>
      </c>
      <c r="V19" s="1" t="s">
        <v>126</v>
      </c>
    </row>
    <row r="20" spans="14:22" x14ac:dyDescent="0.25">
      <c r="U20" s="1" t="s">
        <v>116</v>
      </c>
      <c r="V20" s="1" t="s">
        <v>127</v>
      </c>
    </row>
    <row r="21" spans="14:22" x14ac:dyDescent="0.25">
      <c r="U21" s="1" t="s">
        <v>116</v>
      </c>
    </row>
    <row r="22" spans="14:22" x14ac:dyDescent="0.25">
      <c r="U22" s="1" t="s">
        <v>123</v>
      </c>
    </row>
    <row r="23" spans="14:22" x14ac:dyDescent="0.25">
      <c r="U23" s="1" t="s">
        <v>124</v>
      </c>
    </row>
    <row r="24" spans="14:22" x14ac:dyDescent="0.25">
      <c r="U24" s="1" t="s">
        <v>128</v>
      </c>
    </row>
    <row r="25" spans="14:22" x14ac:dyDescent="0.25">
      <c r="U25" s="1" t="s">
        <v>116</v>
      </c>
      <c r="V25" s="1" t="s">
        <v>129</v>
      </c>
    </row>
    <row r="26" spans="14:22" x14ac:dyDescent="0.25">
      <c r="U26" s="1" t="s">
        <v>116</v>
      </c>
      <c r="V26" s="1" t="s">
        <v>130</v>
      </c>
    </row>
    <row r="27" spans="14:22" x14ac:dyDescent="0.25">
      <c r="U27" s="1" t="s">
        <v>116</v>
      </c>
    </row>
    <row r="28" spans="14:22" x14ac:dyDescent="0.25">
      <c r="U28" s="1" t="s">
        <v>123</v>
      </c>
    </row>
    <row r="29" spans="14:22" x14ac:dyDescent="0.25">
      <c r="U29" s="1" t="s">
        <v>124</v>
      </c>
    </row>
  </sheetData>
  <sheetProtection algorithmName="SHA-512" hashValue="v0aj67q6etJhGjpTIXyJx5iDVl18DTDaT3ikzuO4bwI3LGjVoRhtRiNmVd5tvaJI+5udRvI6WkNMoNQzTAO7sQ==" saltValue="sr4QxFTGNEglYgGBO6ubeA==" spinCount="100000" sheet="1" objects="1" scenarios="1"/>
  <mergeCells count="4">
    <mergeCell ref="D1:H1"/>
    <mergeCell ref="A4:A8"/>
    <mergeCell ref="U1:W1"/>
    <mergeCell ref="R4:R8"/>
  </mergeCells>
  <printOptions horizontalCentered="1"/>
  <pageMargins left="0.43307086614173229" right="0.43307086614173229" top="0.35433070866141736" bottom="0.35433070866141736" header="0.51181102362204722" footer="0.31496062992125984"/>
  <pageSetup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8"/>
  <sheetViews>
    <sheetView workbookViewId="0">
      <selection activeCell="D17" sqref="D17"/>
    </sheetView>
  </sheetViews>
  <sheetFormatPr baseColWidth="10" defaultColWidth="11.42578125" defaultRowHeight="15" x14ac:dyDescent="0.25"/>
  <cols>
    <col min="1" max="1" width="21.85546875" style="13" customWidth="1"/>
    <col min="2" max="2" width="32.42578125" style="57" customWidth="1"/>
    <col min="3" max="4" width="16.7109375" style="13" customWidth="1"/>
    <col min="5" max="5" width="15.85546875" style="13" customWidth="1"/>
    <col min="6" max="16384" width="11.42578125" style="13"/>
  </cols>
  <sheetData>
    <row r="1" spans="1:8" ht="15.75" thickBot="1" x14ac:dyDescent="0.3">
      <c r="A1" s="284" t="s">
        <v>326</v>
      </c>
      <c r="B1" s="285"/>
      <c r="C1" s="285"/>
      <c r="D1" s="285"/>
      <c r="E1" s="285"/>
      <c r="F1" s="285"/>
      <c r="G1" s="285"/>
      <c r="H1" s="286"/>
    </row>
    <row r="2" spans="1:8" ht="40.5" customHeight="1" x14ac:dyDescent="0.25">
      <c r="A2" s="282" t="s">
        <v>190</v>
      </c>
      <c r="B2" s="103" t="s">
        <v>211</v>
      </c>
      <c r="C2" s="108" t="s">
        <v>200</v>
      </c>
      <c r="D2" s="108" t="s">
        <v>195</v>
      </c>
      <c r="E2" s="108">
        <v>15</v>
      </c>
      <c r="F2" s="108">
        <v>0</v>
      </c>
      <c r="G2" s="108"/>
      <c r="H2" s="109"/>
    </row>
    <row r="3" spans="1:8" ht="16.5" x14ac:dyDescent="0.25">
      <c r="A3" s="283"/>
      <c r="B3" s="104" t="s">
        <v>212</v>
      </c>
      <c r="C3" s="110" t="s">
        <v>196</v>
      </c>
      <c r="D3" s="110" t="s">
        <v>197</v>
      </c>
      <c r="E3" s="110">
        <v>15</v>
      </c>
      <c r="F3" s="110">
        <v>0</v>
      </c>
      <c r="G3" s="110"/>
      <c r="H3" s="111"/>
    </row>
    <row r="4" spans="1:8" ht="24.75" x14ac:dyDescent="0.25">
      <c r="A4" s="105" t="s">
        <v>188</v>
      </c>
      <c r="B4" s="104" t="s">
        <v>213</v>
      </c>
      <c r="C4" s="110" t="s">
        <v>198</v>
      </c>
      <c r="D4" s="110" t="s">
        <v>199</v>
      </c>
      <c r="E4" s="110">
        <v>15</v>
      </c>
      <c r="F4" s="110">
        <v>0</v>
      </c>
      <c r="G4" s="110"/>
      <c r="H4" s="111"/>
    </row>
    <row r="5" spans="1:8" ht="24.75" x14ac:dyDescent="0.25">
      <c r="A5" s="105" t="s">
        <v>191</v>
      </c>
      <c r="B5" s="104" t="s">
        <v>214</v>
      </c>
      <c r="C5" s="110" t="s">
        <v>203</v>
      </c>
      <c r="D5" s="110" t="s">
        <v>202</v>
      </c>
      <c r="E5" s="110" t="s">
        <v>201</v>
      </c>
      <c r="F5" s="110">
        <v>15</v>
      </c>
      <c r="G5" s="110">
        <v>10</v>
      </c>
      <c r="H5" s="111">
        <v>0</v>
      </c>
    </row>
    <row r="6" spans="1:8" ht="24.75" x14ac:dyDescent="0.25">
      <c r="A6" s="105" t="s">
        <v>192</v>
      </c>
      <c r="B6" s="104" t="s">
        <v>215</v>
      </c>
      <c r="C6" s="110" t="s">
        <v>204</v>
      </c>
      <c r="D6" s="110" t="s">
        <v>205</v>
      </c>
      <c r="E6" s="110">
        <v>15</v>
      </c>
      <c r="F6" s="110">
        <v>0</v>
      </c>
      <c r="G6" s="110"/>
      <c r="H6" s="111"/>
    </row>
    <row r="7" spans="1:8" ht="24.75" x14ac:dyDescent="0.25">
      <c r="A7" s="105" t="s">
        <v>193</v>
      </c>
      <c r="B7" s="104" t="s">
        <v>216</v>
      </c>
      <c r="C7" s="110" t="s">
        <v>206</v>
      </c>
      <c r="D7" s="110" t="s">
        <v>207</v>
      </c>
      <c r="E7" s="110">
        <v>15</v>
      </c>
      <c r="F7" s="110">
        <v>0</v>
      </c>
      <c r="G7" s="110"/>
      <c r="H7" s="111"/>
    </row>
    <row r="8" spans="1:8" ht="17.25" thickBot="1" x14ac:dyDescent="0.3">
      <c r="A8" s="106" t="s">
        <v>194</v>
      </c>
      <c r="B8" s="107" t="s">
        <v>217</v>
      </c>
      <c r="C8" s="112" t="s">
        <v>208</v>
      </c>
      <c r="D8" s="112" t="s">
        <v>209</v>
      </c>
      <c r="E8" s="112" t="s">
        <v>210</v>
      </c>
      <c r="F8" s="112">
        <v>10</v>
      </c>
      <c r="G8" s="112">
        <v>5</v>
      </c>
      <c r="H8" s="113">
        <v>0</v>
      </c>
    </row>
  </sheetData>
  <sheetProtection algorithmName="SHA-512" hashValue="Kt3qMzdzfoP4AGdoUK//oP5PW3yZeHIDL68tPl2hjm3PSJTj3bs4+peEeNNtxVf1HLPtctutwKg8oQZDSSG7Sg==" saltValue="Jp+HDKeGmic0kZRCmUTjWg==" spinCount="100000" sheet="1" objects="1" scenarios="1"/>
  <mergeCells count="2">
    <mergeCell ref="A2:A3"/>
    <mergeCell ref="A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pageSetUpPr fitToPage="1"/>
  </sheetPr>
  <dimension ref="A1:I24"/>
  <sheetViews>
    <sheetView showGridLines="0" zoomScale="85" zoomScaleNormal="85" workbookViewId="0">
      <selection activeCell="C4" sqref="C1:E1048576"/>
    </sheetView>
  </sheetViews>
  <sheetFormatPr baseColWidth="10" defaultColWidth="11.42578125" defaultRowHeight="15" x14ac:dyDescent="0.25"/>
  <cols>
    <col min="1" max="1" width="16.140625" style="21" customWidth="1"/>
    <col min="2" max="2" width="32.42578125" style="21" customWidth="1"/>
    <col min="3" max="3" width="20.42578125" style="21" customWidth="1"/>
    <col min="4" max="4" width="9.28515625" style="25" hidden="1" customWidth="1"/>
    <col min="5" max="5" width="13.28515625" style="21" customWidth="1"/>
    <col min="6" max="6" width="10.28515625" style="21" hidden="1" customWidth="1"/>
    <col min="7" max="7" width="9.42578125" style="20" customWidth="1"/>
    <col min="8" max="16384" width="11.42578125" style="21"/>
  </cols>
  <sheetData>
    <row r="1" spans="1:9" ht="26.25" x14ac:dyDescent="0.25">
      <c r="A1" s="297" t="s">
        <v>38</v>
      </c>
      <c r="B1" s="298"/>
      <c r="C1" s="298"/>
      <c r="D1" s="298"/>
      <c r="E1" s="298"/>
      <c r="F1" s="298"/>
      <c r="G1" s="298"/>
      <c r="H1" s="299"/>
    </row>
    <row r="2" spans="1:9" x14ac:dyDescent="0.25">
      <c r="A2" s="121"/>
      <c r="B2" s="122"/>
      <c r="C2" s="300" t="s">
        <v>39</v>
      </c>
      <c r="D2" s="300"/>
      <c r="E2" s="300"/>
      <c r="F2" s="300"/>
      <c r="G2" s="300"/>
      <c r="H2" s="301"/>
    </row>
    <row r="3" spans="1:9" ht="15" customHeight="1" x14ac:dyDescent="0.25">
      <c r="A3" s="123"/>
      <c r="B3" s="124"/>
      <c r="C3" s="300"/>
      <c r="D3" s="300"/>
      <c r="E3" s="300"/>
      <c r="F3" s="300"/>
      <c r="G3" s="300"/>
      <c r="H3" s="301"/>
    </row>
    <row r="4" spans="1:9" x14ac:dyDescent="0.25">
      <c r="A4" s="115" t="s">
        <v>40</v>
      </c>
      <c r="B4" s="114" t="s">
        <v>41</v>
      </c>
      <c r="C4" s="125" t="s">
        <v>42</v>
      </c>
      <c r="D4" s="126" t="s">
        <v>43</v>
      </c>
      <c r="E4" s="127" t="s">
        <v>6</v>
      </c>
      <c r="F4" s="126" t="s">
        <v>43</v>
      </c>
      <c r="G4" s="135" t="s">
        <v>43</v>
      </c>
      <c r="H4" s="22" t="s">
        <v>331</v>
      </c>
    </row>
    <row r="5" spans="1:9" ht="30" customHeight="1" x14ac:dyDescent="0.25">
      <c r="A5" s="289" t="s">
        <v>44</v>
      </c>
      <c r="B5" s="118" t="s">
        <v>45</v>
      </c>
      <c r="C5" s="98" t="s">
        <v>14</v>
      </c>
      <c r="D5" s="99" t="str">
        <f>IF(C5="SI",$G5,"-")</f>
        <v>-</v>
      </c>
      <c r="E5" s="23" t="s">
        <v>14</v>
      </c>
      <c r="F5" s="24" t="str">
        <f>IF(E5="SI",$G5,"-")</f>
        <v>-</v>
      </c>
      <c r="G5" s="136">
        <v>15</v>
      </c>
      <c r="H5" s="142" t="s">
        <v>330</v>
      </c>
    </row>
    <row r="6" spans="1:9" ht="33.75" x14ac:dyDescent="0.25">
      <c r="A6" s="290"/>
      <c r="B6" s="119" t="s">
        <v>46</v>
      </c>
      <c r="C6" s="98"/>
      <c r="D6" s="99" t="str">
        <f>IF(C6="SI",$G6,"-")</f>
        <v>-</v>
      </c>
      <c r="E6" s="23"/>
      <c r="F6" s="24" t="str">
        <f>IF(E6="SI",$G6,"-")</f>
        <v>-</v>
      </c>
      <c r="G6" s="136">
        <v>15</v>
      </c>
      <c r="H6" s="142" t="s">
        <v>330</v>
      </c>
      <c r="I6" s="10"/>
    </row>
    <row r="7" spans="1:9" ht="22.5" x14ac:dyDescent="0.25">
      <c r="A7" s="291"/>
      <c r="B7" s="119" t="s">
        <v>47</v>
      </c>
      <c r="C7" s="23"/>
      <c r="D7" s="24" t="str">
        <f>IF(C7="SI",$G7,"-")</f>
        <v>-</v>
      </c>
      <c r="E7" s="23"/>
      <c r="F7" s="24" t="str">
        <f>IF(E7="SI",$G7,"-")</f>
        <v>-</v>
      </c>
      <c r="G7" s="136">
        <v>30</v>
      </c>
      <c r="H7" s="142" t="s">
        <v>330</v>
      </c>
    </row>
    <row r="8" spans="1:9" ht="22.5" x14ac:dyDescent="0.25">
      <c r="A8" s="292" t="s">
        <v>48</v>
      </c>
      <c r="B8" s="119" t="s">
        <v>49</v>
      </c>
      <c r="C8" s="23"/>
      <c r="D8" s="24" t="str">
        <f>IF(C8="SI",$G8,"-")</f>
        <v>-</v>
      </c>
      <c r="E8" s="23"/>
      <c r="F8" s="24" t="str">
        <f>IF(E8="SI",$G8,"-")</f>
        <v>-</v>
      </c>
      <c r="G8" s="136">
        <v>15</v>
      </c>
      <c r="H8" s="142" t="s">
        <v>330</v>
      </c>
    </row>
    <row r="9" spans="1:9" ht="22.5" x14ac:dyDescent="0.25">
      <c r="A9" s="293"/>
      <c r="B9" s="120" t="s">
        <v>50</v>
      </c>
      <c r="C9" s="23"/>
      <c r="D9" s="24" t="str">
        <f>IF(C9="SI",$G9,"-")</f>
        <v>-</v>
      </c>
      <c r="E9" s="23"/>
      <c r="F9" s="24" t="str">
        <f>IF(E9="SI",$G9,"-")</f>
        <v>-</v>
      </c>
      <c r="G9" s="137">
        <v>25</v>
      </c>
      <c r="H9" s="142" t="s">
        <v>330</v>
      </c>
    </row>
    <row r="10" spans="1:9" x14ac:dyDescent="0.25">
      <c r="A10" s="294"/>
      <c r="B10" s="295"/>
      <c r="C10" s="295"/>
      <c r="D10" s="101">
        <f>SUM(D5:D9)</f>
        <v>0</v>
      </c>
      <c r="E10" s="101"/>
      <c r="F10" s="101">
        <f>SUM(F5:F9)</f>
        <v>0</v>
      </c>
      <c r="G10" s="138">
        <f>SUM(G5:G9)</f>
        <v>100</v>
      </c>
      <c r="H10" s="12"/>
    </row>
    <row r="11" spans="1:9" x14ac:dyDescent="0.25">
      <c r="A11" s="302"/>
      <c r="B11" s="303"/>
      <c r="C11" s="303"/>
      <c r="D11" s="303"/>
      <c r="E11" s="303"/>
      <c r="F11" s="303"/>
      <c r="G11" s="303"/>
      <c r="H11" s="304"/>
    </row>
    <row r="12" spans="1:9" x14ac:dyDescent="0.25">
      <c r="A12" s="116"/>
      <c r="B12" s="296" t="s">
        <v>327</v>
      </c>
      <c r="C12" s="296"/>
      <c r="D12" s="296"/>
      <c r="E12" s="296"/>
      <c r="F12" s="296"/>
      <c r="G12" s="139"/>
      <c r="H12" s="305"/>
    </row>
    <row r="13" spans="1:9" ht="45.75" customHeight="1" x14ac:dyDescent="0.25">
      <c r="A13" s="116"/>
      <c r="B13" s="128" t="s">
        <v>51</v>
      </c>
      <c r="C13" s="287" t="s">
        <v>52</v>
      </c>
      <c r="D13" s="288"/>
      <c r="E13" s="287" t="s">
        <v>53</v>
      </c>
      <c r="F13" s="288"/>
      <c r="G13" s="139"/>
      <c r="H13" s="306"/>
    </row>
    <row r="14" spans="1:9" x14ac:dyDescent="0.25">
      <c r="A14" s="116"/>
      <c r="B14" s="12" t="s">
        <v>54</v>
      </c>
      <c r="C14" s="310">
        <v>0</v>
      </c>
      <c r="D14" s="310"/>
      <c r="E14" s="310">
        <v>0</v>
      </c>
      <c r="F14" s="310"/>
      <c r="G14" s="139"/>
      <c r="H14" s="306"/>
    </row>
    <row r="15" spans="1:9" x14ac:dyDescent="0.25">
      <c r="A15" s="116"/>
      <c r="B15" s="12" t="s">
        <v>55</v>
      </c>
      <c r="C15" s="310">
        <v>1</v>
      </c>
      <c r="D15" s="310"/>
      <c r="E15" s="310">
        <v>1</v>
      </c>
      <c r="F15" s="310"/>
      <c r="G15" s="139"/>
      <c r="H15" s="306"/>
    </row>
    <row r="16" spans="1:9" ht="15.75" thickBot="1" x14ac:dyDescent="0.3">
      <c r="A16" s="116"/>
      <c r="B16" s="129" t="s">
        <v>56</v>
      </c>
      <c r="C16" s="311">
        <v>2</v>
      </c>
      <c r="D16" s="311"/>
      <c r="E16" s="311">
        <v>2</v>
      </c>
      <c r="F16" s="311"/>
      <c r="G16" s="139"/>
      <c r="H16" s="306"/>
    </row>
    <row r="17" spans="1:8" ht="7.5" customHeight="1" x14ac:dyDescent="0.25">
      <c r="A17" s="131"/>
      <c r="B17" s="132"/>
      <c r="C17" s="308"/>
      <c r="D17" s="308"/>
      <c r="E17" s="308"/>
      <c r="F17" s="308"/>
      <c r="G17" s="140"/>
      <c r="H17" s="306"/>
    </row>
    <row r="18" spans="1:8" x14ac:dyDescent="0.25">
      <c r="A18" s="116"/>
      <c r="B18" s="12"/>
      <c r="C18" s="309" t="s">
        <v>329</v>
      </c>
      <c r="D18" s="310"/>
      <c r="E18" s="310"/>
      <c r="F18" s="310"/>
      <c r="G18" s="139"/>
      <c r="H18" s="306"/>
    </row>
    <row r="19" spans="1:8" x14ac:dyDescent="0.25">
      <c r="A19" s="116"/>
      <c r="B19" s="292" t="s">
        <v>48</v>
      </c>
      <c r="C19" s="130" t="s">
        <v>330</v>
      </c>
      <c r="D19" s="130" t="s">
        <v>328</v>
      </c>
      <c r="E19" s="100"/>
      <c r="F19" s="11">
        <f>G6</f>
        <v>15</v>
      </c>
      <c r="G19" s="139"/>
      <c r="H19" s="306"/>
    </row>
    <row r="20" spans="1:8" x14ac:dyDescent="0.25">
      <c r="A20" s="116"/>
      <c r="B20" s="293"/>
      <c r="C20" s="130" t="s">
        <v>330</v>
      </c>
      <c r="D20" s="130" t="s">
        <v>328</v>
      </c>
      <c r="E20" s="12"/>
      <c r="F20" s="11">
        <f>G7</f>
        <v>30</v>
      </c>
      <c r="G20" s="139"/>
      <c r="H20" s="306"/>
    </row>
    <row r="21" spans="1:8" x14ac:dyDescent="0.25">
      <c r="A21" s="116"/>
      <c r="B21" s="289" t="s">
        <v>44</v>
      </c>
      <c r="C21" s="130" t="s">
        <v>330</v>
      </c>
      <c r="D21" s="130" t="s">
        <v>328</v>
      </c>
      <c r="E21" s="12"/>
      <c r="F21" s="11">
        <f>G8</f>
        <v>15</v>
      </c>
      <c r="G21" s="139"/>
      <c r="H21" s="306"/>
    </row>
    <row r="22" spans="1:8" x14ac:dyDescent="0.25">
      <c r="A22" s="116"/>
      <c r="B22" s="290"/>
      <c r="C22" s="130" t="s">
        <v>330</v>
      </c>
      <c r="D22" s="130" t="s">
        <v>328</v>
      </c>
      <c r="E22" s="12"/>
      <c r="F22" s="11">
        <f>G9</f>
        <v>25</v>
      </c>
      <c r="G22" s="139"/>
      <c r="H22" s="306"/>
    </row>
    <row r="23" spans="1:8" x14ac:dyDescent="0.25">
      <c r="A23" s="116"/>
      <c r="B23" s="291"/>
      <c r="C23" s="130" t="s">
        <v>330</v>
      </c>
      <c r="D23" s="130" t="s">
        <v>328</v>
      </c>
      <c r="E23" s="12"/>
      <c r="F23" s="11">
        <f>G10</f>
        <v>100</v>
      </c>
      <c r="G23" s="139"/>
      <c r="H23" s="306"/>
    </row>
    <row r="24" spans="1:8" ht="15.75" thickBot="1" x14ac:dyDescent="0.3">
      <c r="A24" s="117"/>
      <c r="B24" s="133"/>
      <c r="C24" s="133"/>
      <c r="D24" s="134"/>
      <c r="E24" s="133"/>
      <c r="F24" s="133"/>
      <c r="G24" s="141"/>
      <c r="H24" s="307"/>
    </row>
  </sheetData>
  <sheetProtection algorithmName="SHA-512" hashValue="dW1L9enLsTLpjVD5GfHWOo13FMmZ3jBll158yh3TSKHK26vXZqKua5UjXJhyO+0HEMGvQFfd80EfV/BS1OlhgA==" saltValue="7f5WaudRWK7mztcIh84/+g==" spinCount="100000" sheet="1" objects="1" scenarios="1"/>
  <mergeCells count="22">
    <mergeCell ref="B19:B20"/>
    <mergeCell ref="B21:B23"/>
    <mergeCell ref="A1:H1"/>
    <mergeCell ref="C2:H3"/>
    <mergeCell ref="A11:H11"/>
    <mergeCell ref="H12:H24"/>
    <mergeCell ref="C17:D17"/>
    <mergeCell ref="E17:F17"/>
    <mergeCell ref="C18:D18"/>
    <mergeCell ref="E18:F18"/>
    <mergeCell ref="C14:D14"/>
    <mergeCell ref="E14:F14"/>
    <mergeCell ref="C15:D15"/>
    <mergeCell ref="E15:F15"/>
    <mergeCell ref="C16:D16"/>
    <mergeCell ref="E16:F16"/>
    <mergeCell ref="C13:D13"/>
    <mergeCell ref="E13:F13"/>
    <mergeCell ref="A5:A7"/>
    <mergeCell ref="A8:A9"/>
    <mergeCell ref="A10:C10"/>
    <mergeCell ref="B12:F12"/>
  </mergeCells>
  <conditionalFormatting sqref="C14:D14">
    <cfRule type="expression" dxfId="15" priority="16">
      <formula>$D$10&lt;=50</formula>
    </cfRule>
  </conditionalFormatting>
  <conditionalFormatting sqref="C15:D15">
    <cfRule type="expression" dxfId="14" priority="15">
      <formula>IF($D$10&gt;50,IF($D$10&lt;=75,1,0),0)</formula>
    </cfRule>
  </conditionalFormatting>
  <conditionalFormatting sqref="C16:D16">
    <cfRule type="expression" dxfId="13" priority="14">
      <formula>$D$10&gt;75</formula>
    </cfRule>
  </conditionalFormatting>
  <conditionalFormatting sqref="E14:F14">
    <cfRule type="expression" dxfId="12" priority="13">
      <formula>$F$10&lt;=50</formula>
    </cfRule>
  </conditionalFormatting>
  <conditionalFormatting sqref="E15:F15">
    <cfRule type="expression" dxfId="11" priority="12">
      <formula>IF($F$10&gt;50,IF($F$10&lt;=75,1,0),0)</formula>
    </cfRule>
  </conditionalFormatting>
  <conditionalFormatting sqref="E16:F16">
    <cfRule type="expression" dxfId="10" priority="11">
      <formula>$F$10&gt;75</formula>
    </cfRule>
  </conditionalFormatting>
  <conditionalFormatting sqref="C5:D5">
    <cfRule type="expression" dxfId="9" priority="10">
      <formula>$C$5="SI"</formula>
    </cfRule>
  </conditionalFormatting>
  <conditionalFormatting sqref="C6:D6">
    <cfRule type="expression" dxfId="8" priority="9">
      <formula>$C$6="SI"</formula>
    </cfRule>
  </conditionalFormatting>
  <conditionalFormatting sqref="C7:D7">
    <cfRule type="expression" dxfId="7" priority="8">
      <formula>$C$7="SI"</formula>
    </cfRule>
  </conditionalFormatting>
  <conditionalFormatting sqref="C8:D8">
    <cfRule type="expression" dxfId="6" priority="7">
      <formula>$C$8="SI"</formula>
    </cfRule>
  </conditionalFormatting>
  <conditionalFormatting sqref="C9:D9">
    <cfRule type="expression" dxfId="5" priority="6">
      <formula>$C$9="SI"</formula>
    </cfRule>
  </conditionalFormatting>
  <conditionalFormatting sqref="E5:F5">
    <cfRule type="expression" dxfId="4" priority="5">
      <formula>$E$5="SI"</formula>
    </cfRule>
  </conditionalFormatting>
  <conditionalFormatting sqref="E6:F6">
    <cfRule type="expression" dxfId="3" priority="4">
      <formula>$E$6="SI"</formula>
    </cfRule>
  </conditionalFormatting>
  <conditionalFormatting sqref="E7:F7">
    <cfRule type="expression" dxfId="2" priority="3">
      <formula>$E$7="SI"</formula>
    </cfRule>
  </conditionalFormatting>
  <conditionalFormatting sqref="E8:F8">
    <cfRule type="expression" dxfId="1" priority="2">
      <formula>$E$8="SI"</formula>
    </cfRule>
  </conditionalFormatting>
  <conditionalFormatting sqref="E9:F9">
    <cfRule type="expression" dxfId="0" priority="1">
      <formula>$E$9="SI"</formula>
    </cfRule>
  </conditionalFormatting>
  <dataValidations count="1">
    <dataValidation type="list" allowBlank="1" showInputMessage="1" showErrorMessage="1" sqref="C5:C9 E5:E9" xr:uid="{00000000-0002-0000-0800-000000000000}">
      <formula1>"Si,No"</formula1>
    </dataValidation>
  </dataValidations>
  <printOptions horizontalCentered="1" verticalCentered="1"/>
  <pageMargins left="0.37" right="0.7" top="0.75" bottom="0.39"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0FBE77EFD551C4192FB84364EB945DA" ma:contentTypeVersion="8" ma:contentTypeDescription="Crear nuevo documento." ma:contentTypeScope="" ma:versionID="c51fab180f7ad119a9c879754465dcff">
  <xsd:schema xmlns:xsd="http://www.w3.org/2001/XMLSchema" xmlns:xs="http://www.w3.org/2001/XMLSchema" xmlns:p="http://schemas.microsoft.com/office/2006/metadata/properties" xmlns:ns1="http://schemas.microsoft.com/sharepoint/v3" xmlns:ns2="697c4dee-e7ec-4d95-9444-4931b2058c5c" xmlns:ns3="3cf2cc84-17fa-4cc2-9cf6-313b742b41b1" targetNamespace="http://schemas.microsoft.com/office/2006/metadata/properties" ma:root="true" ma:fieldsID="829c0df26a2ed3225f7faaf6e3bea707" ns1:_="" ns2:_="" ns3:_="">
    <xsd:import namespace="http://schemas.microsoft.com/sharepoint/v3"/>
    <xsd:import namespace="697c4dee-e7ec-4d95-9444-4931b2058c5c"/>
    <xsd:import namespace="3cf2cc84-17fa-4cc2-9cf6-313b742b41b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Propiedades de la Directiva de cumplimiento unificado" ma:description="" ma:hidden="true" ma:internalName="_ip_UnifiedCompliancePolicyProperties">
      <xsd:simpleType>
        <xsd:restriction base="dms:Note"/>
      </xsd:simpleType>
    </xsd:element>
    <xsd:element name="_ip_UnifiedCompliancePolicyUIAction" ma:index="15" nillable="true" ma:displayName="Acción de IU de la Directiva de cumplimiento unificado"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f2cc84-17fa-4cc2-9cf6-313b742b41b1"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4F7B2AE-C317-4306-B062-A9898B3A7AD8}">
  <ds:schemaRefs>
    <ds:schemaRef ds:uri="http://schemas.microsoft.com/sharepoint/v3/contenttype/forms"/>
  </ds:schemaRefs>
</ds:datastoreItem>
</file>

<file path=customXml/itemProps2.xml><?xml version="1.0" encoding="utf-8"?>
<ds:datastoreItem xmlns:ds="http://schemas.openxmlformats.org/officeDocument/2006/customXml" ds:itemID="{3BC8E573-CAD0-49C5-8892-30439567B5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7c4dee-e7ec-4d95-9444-4931b2058c5c"/>
    <ds:schemaRef ds:uri="3cf2cc84-17fa-4cc2-9cf6-313b742b41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A38739-1E8A-4410-9B23-B8049B2CC145}">
  <ds:schemaRefs>
    <ds:schemaRef ds:uri="http://schemas.openxmlformats.org/package/2006/metadata/core-properties"/>
    <ds:schemaRef ds:uri="3cf2cc84-17fa-4cc2-9cf6-313b742b41b1"/>
    <ds:schemaRef ds:uri="http://purl.org/dc/dcmitype/"/>
    <ds:schemaRef ds:uri="http://purl.org/dc/elements/1.1/"/>
    <ds:schemaRef ds:uri="http://www.w3.org/XML/1998/namespace"/>
    <ds:schemaRef ds:uri="http://schemas.microsoft.com/office/infopath/2007/PartnerControls"/>
    <ds:schemaRef ds:uri="http://schemas.microsoft.com/office/2006/documentManagement/types"/>
    <ds:schemaRef ds:uri="http://schemas.microsoft.com/sharepoint/v3"/>
    <ds:schemaRef ds:uri="697c4dee-e7ec-4d95-9444-4931b2058c5c"/>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16</vt:i4>
      </vt:variant>
    </vt:vector>
  </HeadingPairs>
  <TitlesOfParts>
    <vt:vector size="22" baseType="lpstr">
      <vt:lpstr>MAPA DE RIESGOS</vt:lpstr>
      <vt:lpstr>IMPACTO DE CORRUPCIÓN</vt:lpstr>
      <vt:lpstr>Listas Nuevas</vt:lpstr>
      <vt:lpstr>MATRIZ DE CALIFICACIÓN</vt:lpstr>
      <vt:lpstr>Evaluación Diseño Control</vt:lpstr>
      <vt:lpstr>Evalua Control</vt:lpstr>
      <vt:lpstr>APLICACIÓN</vt:lpstr>
      <vt:lpstr>'Evalua Control'!Área_de_impresión</vt:lpstr>
      <vt:lpstr>'IMPACTO DE CORRUPCIÓN'!Área_de_impresión</vt:lpstr>
      <vt:lpstr>'MAPA DE RIESGOS'!Área_de_impresión</vt:lpstr>
      <vt:lpstr>CID</vt:lpstr>
      <vt:lpstr>Contexto_Externo</vt:lpstr>
      <vt:lpstr>Contexto_Interno</vt:lpstr>
      <vt:lpstr>Contexto_Proceso</vt:lpstr>
      <vt:lpstr>CORRUPCIÓN</vt:lpstr>
      <vt:lpstr>EJECUCIÓN</vt:lpstr>
      <vt:lpstr>FRECUENCIA</vt:lpstr>
      <vt:lpstr>PROCESO</vt:lpstr>
      <vt:lpstr>Riesgo_de_Corrupción</vt:lpstr>
      <vt:lpstr>Riesgo_General</vt:lpstr>
      <vt:lpstr>TIPO_CONTROL</vt:lpstr>
      <vt:lpstr>TIPOLOGÍA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Alejandro Ruiz</dc:creator>
  <cp:keywords/>
  <dc:description/>
  <cp:lastModifiedBy>Hector Cadena Velasquez</cp:lastModifiedBy>
  <cp:revision/>
  <cp:lastPrinted>2020-09-29T16:50:59Z</cp:lastPrinted>
  <dcterms:created xsi:type="dcterms:W3CDTF">2013-05-31T16:35:43Z</dcterms:created>
  <dcterms:modified xsi:type="dcterms:W3CDTF">2021-11-26T22:11:43Z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0x01010090FBE77EFD551C4192FB84364EB945DA</vt:lpwstr>
  </property>
</Properties>
</file>