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showInkAnnotation="0" codeName="ThisWorkbook"/>
  <mc:AlternateContent xmlns:mc="http://schemas.openxmlformats.org/markup-compatibility/2006">
    <mc:Choice Requires="x15">
      <x15ac:absPath xmlns:x15ac="http://schemas.microsoft.com/office/spreadsheetml/2010/11/ac" url="C:\Users\caden\Desktop\"/>
    </mc:Choice>
  </mc:AlternateContent>
  <xr:revisionPtr revIDLastSave="0" documentId="13_ncr:1_{8B7A827C-93E9-4388-BE68-BFF317D6BF08}" xr6:coauthVersionLast="45" xr6:coauthVersionMax="45" xr10:uidLastSave="{00000000-0000-0000-0000-000000000000}"/>
  <bookViews>
    <workbookView xWindow="-120" yWindow="-120" windowWidth="20730" windowHeight="11160" tabRatio="805" activeTab="1" xr2:uid="{00000000-000D-0000-FFFF-FFFF00000000}"/>
  </bookViews>
  <sheets>
    <sheet name="CONTEXTO PROCESO" sheetId="27" r:id="rId1"/>
    <sheet name="MAPA DE RIESGOS" sheetId="26" r:id="rId2"/>
    <sheet name="IMPACTO DE CORRUPCIÓN" sheetId="15" r:id="rId3"/>
    <sheet name="Listas Nuevas" sheetId="32" state="hidden" r:id="rId4"/>
    <sheet name="MATRIZ DE CALIFICACIÓN" sheetId="4" state="hidden" r:id="rId5"/>
    <sheet name="Evaluación Diseño Control" sheetId="33" state="hidden" r:id="rId6"/>
    <sheet name="Evalua Control" sheetId="10" state="hidden" r:id="rId7"/>
  </sheets>
  <externalReferences>
    <externalReference r:id="rId8"/>
  </externalReferences>
  <definedNames>
    <definedName name="_xlnm._FilterDatabase" localSheetId="0" hidden="1">'CONTEXTO PROCESO'!$A$5:$F$20</definedName>
    <definedName name="_xlnm._FilterDatabase" localSheetId="3" hidden="1">'Listas Nuevas'!$AP$3:$AP$217</definedName>
    <definedName name="_xlnm._FilterDatabase" localSheetId="1" hidden="1">'MAPA DE RIESGOS'!$A$7:$AX$48</definedName>
    <definedName name="APLICACIÓN">'Listas Nuevas'!$R$2:$R$4</definedName>
    <definedName name="_xlnm.Print_Area" localSheetId="0">'CONTEXTO PROCESO'!$A$14:$F$32</definedName>
    <definedName name="_xlnm.Print_Area" localSheetId="6">'Evalua Control'!$A$1:$G$16</definedName>
    <definedName name="_xlnm.Print_Area" localSheetId="2">'IMPACTO DE CORRUPCIÓN'!$A$1:$B$35</definedName>
    <definedName name="_xlnm.Print_Area" localSheetId="1">'MAPA DE RIESGOS'!$A$1:$AX$53</definedName>
    <definedName name="CID">'Listas Nuevas'!$AM$3:$AM$9</definedName>
    <definedName name="Contexto_Externo">'Listas Nuevas'!$A$2:$A$7</definedName>
    <definedName name="Contexto_Interno">'Listas Nuevas'!$B$2:$B$7</definedName>
    <definedName name="Contexto_Proceso">'Listas Nuevas'!$C$2:$C$8</definedName>
    <definedName name="CORRUPCIÓN">'Listas Nuevas'!$A$11:$A$12</definedName>
    <definedName name="EJECUCIÓN">'Listas Nuevas'!$T$2:$T$4</definedName>
    <definedName name="FACTORES" localSheetId="6">'[1]Contexto e.'!$L$2:$M$2</definedName>
    <definedName name="FRECUENCIA">'Listas Nuevas'!$L$2:$L$6</definedName>
    <definedName name="PROCESO">'Listas Nuevas'!$AR$3:$AR$20</definedName>
    <definedName name="Riesgo_de_Corrupción">'Listas Nuevas'!$H$10:$J$10</definedName>
    <definedName name="Riesgo_General">'Listas Nuevas'!$F$11:$J$11</definedName>
    <definedName name="TIPO_CONTROL">'Listas Nuevas'!$P$2:$P$3</definedName>
    <definedName name="TIPO_RIESGO">'Listas Nuevas'!#REF!</definedName>
    <definedName name="TIPOLOGÍA">'Listas Nuevas'!$E$2:$E$11</definedName>
    <definedName name="_xlnm.Print_Titles" localSheetId="0">'CONTEXTO PROCESO'!$1:$6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7" i="26" l="1"/>
  <c r="AQ25" i="26" l="1"/>
  <c r="AN25" i="26"/>
  <c r="AL25" i="26"/>
  <c r="AD25" i="26"/>
  <c r="AE25" i="26" s="1"/>
  <c r="AI25" i="26" s="1"/>
  <c r="K25" i="26"/>
  <c r="M25" i="26" s="1"/>
  <c r="AG25" i="26" l="1"/>
  <c r="AH25" i="26" s="1"/>
  <c r="AG31" i="26"/>
  <c r="AH31" i="26" s="1"/>
  <c r="AI31" i="26"/>
  <c r="AL31" i="26"/>
  <c r="AN31" i="26"/>
  <c r="AQ31" i="26"/>
  <c r="M29" i="26"/>
  <c r="M28" i="26"/>
  <c r="AG33" i="26"/>
  <c r="AH33" i="26" s="1"/>
  <c r="AI33" i="26"/>
  <c r="AL33" i="26"/>
  <c r="AN33" i="26"/>
  <c r="AQ33" i="26"/>
  <c r="K14" i="26" l="1"/>
  <c r="M14" i="26" s="1"/>
  <c r="AD14" i="26"/>
  <c r="AE14" i="26" s="1"/>
  <c r="AG14" i="26" s="1"/>
  <c r="AH14" i="26" s="1"/>
  <c r="AL14" i="26"/>
  <c r="AN14" i="26"/>
  <c r="AQ14" i="26"/>
  <c r="K13" i="26"/>
  <c r="M13" i="26" s="1"/>
  <c r="AD13" i="26"/>
  <c r="AE13" i="26" s="1"/>
  <c r="AL13" i="26"/>
  <c r="AN13" i="26"/>
  <c r="AQ13" i="26"/>
  <c r="AI14" i="26" l="1"/>
  <c r="AG13" i="26"/>
  <c r="AH13" i="26" s="1"/>
  <c r="AI13" i="26"/>
  <c r="AQ26" i="26"/>
  <c r="AN26" i="26"/>
  <c r="AL26" i="26"/>
  <c r="AD26" i="26"/>
  <c r="AE26" i="26" s="1"/>
  <c r="AI26" i="26" s="1"/>
  <c r="K26" i="26"/>
  <c r="M26" i="26" s="1"/>
  <c r="K9" i="26"/>
  <c r="M9" i="26" s="1"/>
  <c r="AD9" i="26"/>
  <c r="AE9" i="26" s="1"/>
  <c r="AI9" i="26" s="1"/>
  <c r="AL9" i="26"/>
  <c r="AN9" i="26"/>
  <c r="AQ9" i="26"/>
  <c r="AG9" i="26" l="1"/>
  <c r="AH9" i="26" s="1"/>
  <c r="AG26" i="26"/>
  <c r="AH26" i="26" s="1"/>
  <c r="M27" i="26"/>
  <c r="AD24" i="26"/>
  <c r="AE24" i="26" s="1"/>
  <c r="AD10" i="26"/>
  <c r="AE10" i="26" s="1"/>
  <c r="AD11" i="26"/>
  <c r="AE11" i="26" s="1"/>
  <c r="AD12" i="26"/>
  <c r="AE12" i="26" s="1"/>
  <c r="AD15" i="26"/>
  <c r="AE15" i="26" s="1"/>
  <c r="AD16" i="26"/>
  <c r="AE16" i="26" s="1"/>
  <c r="AD17" i="26"/>
  <c r="AE17" i="26" s="1"/>
  <c r="AD18" i="26"/>
  <c r="AE18" i="26" s="1"/>
  <c r="AD19" i="26"/>
  <c r="AE19" i="26" s="1"/>
  <c r="AD20" i="26"/>
  <c r="AE20" i="26" s="1"/>
  <c r="AD21" i="26"/>
  <c r="AE21" i="26" s="1"/>
  <c r="AD22" i="26"/>
  <c r="AE22" i="26" s="1"/>
  <c r="AD23" i="26"/>
  <c r="AE23" i="26" s="1"/>
  <c r="F19" i="10" l="1"/>
  <c r="F20" i="10"/>
  <c r="F21" i="10"/>
  <c r="F22" i="10"/>
  <c r="F23" i="10"/>
  <c r="K8" i="26" l="1"/>
  <c r="AQ8" i="26" l="1"/>
  <c r="B28" i="15" l="1"/>
  <c r="B29" i="15"/>
  <c r="AQ10" i="26"/>
  <c r="AQ11" i="26"/>
  <c r="AQ12" i="26"/>
  <c r="AQ15" i="26"/>
  <c r="AQ16" i="26"/>
  <c r="AQ17" i="26"/>
  <c r="AQ18" i="26"/>
  <c r="AQ19" i="26"/>
  <c r="AQ20" i="26"/>
  <c r="AQ21" i="26"/>
  <c r="AQ22" i="26"/>
  <c r="AQ23" i="26"/>
  <c r="AQ24" i="26"/>
  <c r="AQ27" i="26"/>
  <c r="AQ28" i="26"/>
  <c r="AQ29" i="26"/>
  <c r="AQ30" i="26"/>
  <c r="AQ32" i="26"/>
  <c r="AQ34" i="26"/>
  <c r="AQ35" i="26"/>
  <c r="AQ36" i="26"/>
  <c r="AQ37" i="26"/>
  <c r="AQ38" i="26"/>
  <c r="AQ40" i="26"/>
  <c r="AQ44" i="26"/>
  <c r="AD8" i="26"/>
  <c r="AE8" i="26" s="1"/>
  <c r="K10" i="26"/>
  <c r="M10" i="26" s="1"/>
  <c r="K11" i="26"/>
  <c r="M11" i="26" s="1"/>
  <c r="K12" i="26"/>
  <c r="M12" i="26" s="1"/>
  <c r="K15" i="26"/>
  <c r="M15" i="26" s="1"/>
  <c r="K16" i="26"/>
  <c r="M16" i="26" s="1"/>
  <c r="K17" i="26"/>
  <c r="M17" i="26" s="1"/>
  <c r="K18" i="26"/>
  <c r="M18" i="26" s="1"/>
  <c r="K19" i="26"/>
  <c r="M19" i="26" s="1"/>
  <c r="K20" i="26"/>
  <c r="M20" i="26" s="1"/>
  <c r="K21" i="26"/>
  <c r="M21" i="26" s="1"/>
  <c r="K22" i="26"/>
  <c r="M22" i="26" s="1"/>
  <c r="K23" i="26"/>
  <c r="M23" i="26" s="1"/>
  <c r="K24" i="26"/>
  <c r="M24" i="26" s="1"/>
  <c r="M8" i="26"/>
  <c r="AN44" i="26" l="1"/>
  <c r="AL44" i="26"/>
  <c r="AN40" i="26"/>
  <c r="AL40" i="26"/>
  <c r="AN39" i="26"/>
  <c r="AL39" i="26"/>
  <c r="AN38" i="26"/>
  <c r="AL38" i="26"/>
  <c r="AN37" i="26"/>
  <c r="AL37" i="26"/>
  <c r="AN36" i="26"/>
  <c r="AL36" i="26"/>
  <c r="AN35" i="26"/>
  <c r="AL35" i="26"/>
  <c r="AN34" i="26"/>
  <c r="AL34" i="26"/>
  <c r="AN32" i="26"/>
  <c r="AL32" i="26"/>
  <c r="AN30" i="26"/>
  <c r="AL30" i="26"/>
  <c r="AN29" i="26"/>
  <c r="AL29" i="26"/>
  <c r="AN28" i="26"/>
  <c r="AL28" i="26"/>
  <c r="AN27" i="26"/>
  <c r="AL27" i="26"/>
  <c r="AN24" i="26"/>
  <c r="AL24" i="26"/>
  <c r="AN23" i="26"/>
  <c r="AL23" i="26"/>
  <c r="AN22" i="26"/>
  <c r="AL22" i="26"/>
  <c r="AN21" i="26"/>
  <c r="AL21" i="26"/>
  <c r="AN20" i="26"/>
  <c r="AL20" i="26"/>
  <c r="AN19" i="26"/>
  <c r="AL19" i="26"/>
  <c r="AN18" i="26"/>
  <c r="AL18" i="26"/>
  <c r="AN17" i="26"/>
  <c r="AL17" i="26"/>
  <c r="AN16" i="26"/>
  <c r="AL16" i="26"/>
  <c r="AN15" i="26"/>
  <c r="AL15" i="26"/>
  <c r="AN12" i="26"/>
  <c r="AL12" i="26"/>
  <c r="AN11" i="26"/>
  <c r="AL11" i="26"/>
  <c r="AN10" i="26"/>
  <c r="AL10" i="26"/>
  <c r="AL8" i="26"/>
  <c r="AN8" i="26"/>
  <c r="X11" i="32"/>
  <c r="X10" i="32"/>
  <c r="X9" i="32"/>
  <c r="X8" i="32"/>
  <c r="X7" i="32"/>
  <c r="X6" i="32"/>
  <c r="X5" i="32"/>
  <c r="X4" i="32"/>
  <c r="X3" i="32"/>
  <c r="B30" i="15"/>
  <c r="D5" i="10"/>
  <c r="F5" i="10"/>
  <c r="D6" i="10"/>
  <c r="F6" i="10"/>
  <c r="D7" i="10"/>
  <c r="F7" i="10"/>
  <c r="D8" i="10"/>
  <c r="D9" i="10"/>
  <c r="F8" i="10"/>
  <c r="F9" i="10"/>
  <c r="G10" i="10"/>
  <c r="D10" i="10" l="1"/>
  <c r="AI10" i="26"/>
  <c r="AI16" i="26"/>
  <c r="AI20" i="26"/>
  <c r="AI23" i="26"/>
  <c r="AI27" i="26"/>
  <c r="AI32" i="26"/>
  <c r="AI37" i="26"/>
  <c r="AI44" i="26"/>
  <c r="AG12" i="26"/>
  <c r="AH12" i="26" s="1"/>
  <c r="AG18" i="26"/>
  <c r="AH18" i="26" s="1"/>
  <c r="AG22" i="26"/>
  <c r="AH22" i="26" s="1"/>
  <c r="AG29" i="26"/>
  <c r="AH29" i="26" s="1"/>
  <c r="AG35" i="26"/>
  <c r="AH35" i="26" s="1"/>
  <c r="AG39" i="26"/>
  <c r="AH39" i="26" s="1"/>
  <c r="AI11" i="26"/>
  <c r="AI17" i="26"/>
  <c r="AI21" i="26"/>
  <c r="AI24" i="26"/>
  <c r="AI28" i="26"/>
  <c r="AI34" i="26"/>
  <c r="AI38" i="26"/>
  <c r="AG15" i="26"/>
  <c r="AH15" i="26" s="1"/>
  <c r="AG19" i="26"/>
  <c r="AH19" i="26" s="1"/>
  <c r="AG30" i="26"/>
  <c r="AH30" i="26" s="1"/>
  <c r="AG36" i="26"/>
  <c r="AH36" i="26" s="1"/>
  <c r="AG40" i="26"/>
  <c r="AH40" i="26" s="1"/>
  <c r="AI12" i="26"/>
  <c r="AI18" i="26"/>
  <c r="AI22" i="26"/>
  <c r="AI29" i="26"/>
  <c r="AI35" i="26"/>
  <c r="AI39" i="26"/>
  <c r="AI8" i="26"/>
  <c r="AG10" i="26"/>
  <c r="AH10" i="26" s="1"/>
  <c r="AG16" i="26"/>
  <c r="AH16" i="26" s="1"/>
  <c r="AG20" i="26"/>
  <c r="AH20" i="26" s="1"/>
  <c r="AG23" i="26"/>
  <c r="AH23" i="26" s="1"/>
  <c r="AG27" i="26"/>
  <c r="AH27" i="26" s="1"/>
  <c r="AG32" i="26"/>
  <c r="AH32" i="26" s="1"/>
  <c r="AG37" i="26"/>
  <c r="AH37" i="26" s="1"/>
  <c r="AG44" i="26"/>
  <c r="AH44" i="26" s="1"/>
  <c r="AG11" i="26"/>
  <c r="AH11" i="26" s="1"/>
  <c r="AG28" i="26"/>
  <c r="AH28" i="26" s="1"/>
  <c r="AG8" i="26"/>
  <c r="AH8" i="26" s="1"/>
  <c r="AI40" i="26"/>
  <c r="AG24" i="26"/>
  <c r="AH24" i="26" s="1"/>
  <c r="AI15" i="26"/>
  <c r="AI30" i="26"/>
  <c r="AG17" i="26"/>
  <c r="AH17" i="26" s="1"/>
  <c r="AG34" i="26"/>
  <c r="AH34" i="26" s="1"/>
  <c r="AI19" i="26"/>
  <c r="AI36" i="26"/>
  <c r="AG21" i="26"/>
  <c r="AH21" i="26" s="1"/>
  <c r="AG38" i="26"/>
  <c r="AH38" i="26" s="1"/>
  <c r="F1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Luis Alejandro Ruiz Alonso</author>
    <author>Martin Jonathan Puerto Chaparro (OAP)</author>
    <author>Martin Jonathan Puerto Chaparro</author>
    <author>Admon</author>
  </authors>
  <commentList>
    <comment ref="E7" authorId="0" shapeId="0" xr:uid="{00000000-0006-0000-0000-000005000000}">
      <text>
        <r>
          <rPr>
            <b/>
            <sz val="9"/>
            <color rgb="FF000000"/>
            <rFont val="Tahoma"/>
            <family val="2"/>
          </rPr>
          <t>Luis Alejandro Ruiz Alonso:</t>
        </r>
        <r>
          <rPr>
            <sz val="9"/>
            <color rgb="FF000000"/>
            <rFont val="Tahoma"/>
            <family val="2"/>
          </rPr>
          <t xml:space="preserve">
</t>
        </r>
        <r>
          <rPr>
            <sz val="9"/>
            <color rgb="FF000000"/>
            <rFont val="Tahoma"/>
            <family val="2"/>
          </rPr>
          <t xml:space="preserve">Solo aplica para Riesgos de Seguridad de la Información (Digital) </t>
        </r>
      </text>
    </comment>
    <comment ref="F7" authorId="1" shapeId="0" xr:uid="{00000000-0006-0000-0000-000006000000}">
      <text>
        <r>
          <rPr>
            <sz val="9"/>
            <color rgb="FF000000"/>
            <rFont val="Tahoma"/>
            <family val="2"/>
          </rPr>
          <t xml:space="preserve">L. Alejandro Ruiz Alonso:
</t>
        </r>
        <r>
          <rPr>
            <sz val="9"/>
            <color rgb="FF000000"/>
            <rFont val="Tahoma"/>
            <family val="2"/>
          </rPr>
          <t>Solo aplica para Riesgos de Seguridad de la Información (Digital) , y se asocia con la tipificación de los activos de informacióN que se realice en la Agencia.</t>
        </r>
      </text>
    </comment>
    <comment ref="J7" authorId="2" shapeId="0" xr:uid="{00000000-0006-0000-0000-000007000000}">
      <text>
        <r>
          <rPr>
            <b/>
            <sz val="10"/>
            <color rgb="FF000000"/>
            <rFont val="Tahoma"/>
            <family val="2"/>
          </rPr>
          <t>Frecuencia</t>
        </r>
        <r>
          <rPr>
            <sz val="10"/>
            <color rgb="FF000000"/>
            <rFont val="Tahoma"/>
            <family val="2"/>
          </rPr>
          <t xml:space="preserve">
</t>
        </r>
        <r>
          <rPr>
            <b/>
            <sz val="10"/>
            <color rgb="FF000000"/>
            <rFont val="Tahoma"/>
            <family val="2"/>
          </rPr>
          <t xml:space="preserve">1. </t>
        </r>
        <r>
          <rPr>
            <sz val="10"/>
            <color rgb="FF000000"/>
            <rFont val="Tahoma"/>
            <family val="2"/>
          </rPr>
          <t xml:space="preserve">El evento puede ocurrir solo en circunstancias excepcionales, No se ha presentado en los últimos 5 años.
</t>
        </r>
        <r>
          <rPr>
            <b/>
            <sz val="10"/>
            <color rgb="FF000000"/>
            <rFont val="Tahoma"/>
            <family val="2"/>
          </rPr>
          <t xml:space="preserve">2. </t>
        </r>
        <r>
          <rPr>
            <sz val="10"/>
            <color rgb="FF000000"/>
            <rFont val="Tahoma"/>
            <family val="2"/>
          </rPr>
          <t xml:space="preserve">El evento puede ocurrir en algún momento, Al menos de 1 vez en los últimos 5 años. 
</t>
        </r>
        <r>
          <rPr>
            <b/>
            <sz val="10"/>
            <color rgb="FF000000"/>
            <rFont val="Tahoma"/>
            <family val="2"/>
          </rPr>
          <t xml:space="preserve">3. </t>
        </r>
        <r>
          <rPr>
            <sz val="10"/>
            <color rgb="FF000000"/>
            <rFont val="Tahoma"/>
            <family val="2"/>
          </rPr>
          <t xml:space="preserve">El evento podría ocurrir en algún momento, Al menos de 1 vez en los últimos 2 años.
</t>
        </r>
        <r>
          <rPr>
            <b/>
            <sz val="10"/>
            <color rgb="FF000000"/>
            <rFont val="Tahoma"/>
            <family val="2"/>
          </rPr>
          <t xml:space="preserve">4. </t>
        </r>
        <r>
          <rPr>
            <sz val="10"/>
            <color rgb="FF000000"/>
            <rFont val="Tahoma"/>
            <family val="2"/>
          </rPr>
          <t xml:space="preserve">El evento probablemente ocurrirá en la mayoría de las circunstancias, Al menos de 1 vez en el último año.
</t>
        </r>
        <r>
          <rPr>
            <b/>
            <sz val="10"/>
            <color rgb="FF000000"/>
            <rFont val="Tahoma"/>
            <family val="2"/>
          </rPr>
          <t xml:space="preserve">5. </t>
        </r>
        <r>
          <rPr>
            <sz val="10"/>
            <color rgb="FF000000"/>
            <rFont val="Tahoma"/>
            <family val="2"/>
          </rPr>
          <t>Se espera que el evento ocurra en la mayoría de las circunstancias, más de 1 vez al año</t>
        </r>
      </text>
    </comment>
    <comment ref="K7" authorId="2" shapeId="0" xr:uid="{00000000-0006-0000-0000-000008000000}">
      <text>
        <r>
          <rPr>
            <b/>
            <sz val="11"/>
            <color rgb="FF000000"/>
            <rFont val="Calibri"/>
            <family val="2"/>
          </rPr>
          <t xml:space="preserve">1. Raro </t>
        </r>
        <r>
          <rPr>
            <sz val="11"/>
            <color rgb="FF000000"/>
            <rFont val="Calibri"/>
            <family val="2"/>
          </rPr>
          <t xml:space="preserve">
</t>
        </r>
        <r>
          <rPr>
            <b/>
            <sz val="11"/>
            <color rgb="FF000000"/>
            <rFont val="Calibri"/>
            <family val="2"/>
          </rPr>
          <t>2. Improbable</t>
        </r>
        <r>
          <rPr>
            <sz val="11"/>
            <color rgb="FF000000"/>
            <rFont val="Calibri"/>
            <family val="2"/>
          </rPr>
          <t xml:space="preserve"> . 
</t>
        </r>
        <r>
          <rPr>
            <b/>
            <sz val="11"/>
            <color rgb="FF000000"/>
            <rFont val="Calibri"/>
            <family val="2"/>
          </rPr>
          <t>3. Posible</t>
        </r>
        <r>
          <rPr>
            <sz val="11"/>
            <color rgb="FF000000"/>
            <rFont val="Calibri"/>
            <family val="2"/>
          </rPr>
          <t xml:space="preserve"> 
</t>
        </r>
        <r>
          <rPr>
            <b/>
            <sz val="11"/>
            <color rgb="FF000000"/>
            <rFont val="Calibri"/>
            <family val="2"/>
          </rPr>
          <t>4. Probable</t>
        </r>
        <r>
          <rPr>
            <sz val="11"/>
            <color rgb="FF000000"/>
            <rFont val="Calibri"/>
            <family val="2"/>
          </rPr>
          <t xml:space="preserve"> 
</t>
        </r>
        <r>
          <rPr>
            <b/>
            <sz val="11"/>
            <color rgb="FF000000"/>
            <rFont val="Calibri"/>
            <family val="2"/>
          </rPr>
          <t>5. Casi Seguro</t>
        </r>
        <r>
          <rPr>
            <sz val="11"/>
            <color rgb="FF000000"/>
            <rFont val="Calibri"/>
            <family val="2"/>
          </rPr>
          <t xml:space="preserve">
</t>
        </r>
        <r>
          <rPr>
            <sz val="11"/>
            <color rgb="FF000000"/>
            <rFont val="Calibri"/>
            <family val="2"/>
          </rPr>
          <t xml:space="preserve">
</t>
        </r>
      </text>
    </comment>
    <comment ref="L7" authorId="3" shapeId="0" xr:uid="{00000000-0006-0000-0000-000009000000}">
      <text>
        <r>
          <rPr>
            <b/>
            <sz val="10"/>
            <color rgb="FF000000"/>
            <rFont val="Calibri"/>
            <family val="2"/>
          </rPr>
          <t xml:space="preserve">1. INSIGNIFICANTE 
</t>
        </r>
        <r>
          <rPr>
            <b/>
            <sz val="10"/>
            <color rgb="FF000000"/>
            <rFont val="Calibri"/>
            <family val="2"/>
          </rPr>
          <t xml:space="preserve">2. MENOR 
</t>
        </r>
        <r>
          <rPr>
            <b/>
            <sz val="11"/>
            <color rgb="FF000000"/>
            <rFont val="Calibri"/>
            <family val="2"/>
          </rPr>
          <t xml:space="preserve">3. MODERADO  
</t>
        </r>
        <r>
          <rPr>
            <b/>
            <sz val="11"/>
            <color rgb="FF000000"/>
            <rFont val="Calibri"/>
            <family val="2"/>
          </rPr>
          <t xml:space="preserve">4. MAYOR 
</t>
        </r>
        <r>
          <rPr>
            <b/>
            <sz val="11"/>
            <color rgb="FF000000"/>
            <rFont val="Calibri"/>
            <family val="2"/>
          </rPr>
          <t>5. CATASTRÓFICO</t>
        </r>
      </text>
    </comment>
    <comment ref="AO7" authorId="2" shapeId="0" xr:uid="{00000000-0006-0000-0000-00000B000000}">
      <text>
        <r>
          <rPr>
            <b/>
            <sz val="11"/>
            <color rgb="FF000000"/>
            <rFont val="Calibri"/>
            <family val="2"/>
          </rPr>
          <t xml:space="preserve">1. Raro </t>
        </r>
        <r>
          <rPr>
            <sz val="11"/>
            <color rgb="FF000000"/>
            <rFont val="Calibri"/>
            <family val="2"/>
          </rPr>
          <t xml:space="preserve">
</t>
        </r>
        <r>
          <rPr>
            <b/>
            <sz val="11"/>
            <color rgb="FF000000"/>
            <rFont val="Calibri"/>
            <family val="2"/>
          </rPr>
          <t>2. Improbable</t>
        </r>
        <r>
          <rPr>
            <sz val="11"/>
            <color rgb="FF000000"/>
            <rFont val="Calibri"/>
            <family val="2"/>
          </rPr>
          <t xml:space="preserve"> . 
</t>
        </r>
        <r>
          <rPr>
            <b/>
            <sz val="11"/>
            <color rgb="FF000000"/>
            <rFont val="Calibri"/>
            <family val="2"/>
          </rPr>
          <t>3. Posible</t>
        </r>
        <r>
          <rPr>
            <sz val="11"/>
            <color rgb="FF000000"/>
            <rFont val="Calibri"/>
            <family val="2"/>
          </rPr>
          <t xml:space="preserve"> 
</t>
        </r>
        <r>
          <rPr>
            <b/>
            <sz val="11"/>
            <color rgb="FF000000"/>
            <rFont val="Calibri"/>
            <family val="2"/>
          </rPr>
          <t>4. Probable</t>
        </r>
        <r>
          <rPr>
            <sz val="11"/>
            <color rgb="FF000000"/>
            <rFont val="Calibri"/>
            <family val="2"/>
          </rPr>
          <t xml:space="preserve"> 
</t>
        </r>
        <r>
          <rPr>
            <b/>
            <sz val="11"/>
            <color rgb="FF000000"/>
            <rFont val="Calibri"/>
            <family val="2"/>
          </rPr>
          <t>5. Casi Seguro</t>
        </r>
        <r>
          <rPr>
            <sz val="11"/>
            <color rgb="FF000000"/>
            <rFont val="Calibri"/>
            <family val="2"/>
          </rPr>
          <t xml:space="preserve">
</t>
        </r>
        <r>
          <rPr>
            <sz val="11"/>
            <color rgb="FF000000"/>
            <rFont val="Calibri"/>
            <family val="2"/>
          </rPr>
          <t xml:space="preserve">
</t>
        </r>
      </text>
    </comment>
    <comment ref="AP7" authorId="3" shapeId="0" xr:uid="{00000000-0006-0000-0000-00000C000000}">
      <text>
        <r>
          <rPr>
            <b/>
            <sz val="10"/>
            <color rgb="FF000000"/>
            <rFont val="Calibri"/>
            <family val="2"/>
          </rPr>
          <t xml:space="preserve">1. INSIGNIFICANTE 
</t>
        </r>
        <r>
          <rPr>
            <b/>
            <sz val="10"/>
            <color rgb="FF000000"/>
            <rFont val="Calibri"/>
            <family val="2"/>
          </rPr>
          <t xml:space="preserve">2. MENOR 
</t>
        </r>
        <r>
          <rPr>
            <b/>
            <sz val="11"/>
            <color rgb="FF000000"/>
            <rFont val="Calibri"/>
            <family val="2"/>
          </rPr>
          <t xml:space="preserve">3. MODERADO  
</t>
        </r>
        <r>
          <rPr>
            <b/>
            <sz val="11"/>
            <color rgb="FF000000"/>
            <rFont val="Calibri"/>
            <family val="2"/>
          </rPr>
          <t xml:space="preserve">4. MAYOR 
</t>
        </r>
        <r>
          <rPr>
            <b/>
            <sz val="11"/>
            <color rgb="FF000000"/>
            <rFont val="Calibri"/>
            <family val="2"/>
          </rPr>
          <t>5. CATASTRÓFICO</t>
        </r>
      </text>
    </comment>
  </commentList>
</comments>
</file>

<file path=xl/sharedStrings.xml><?xml version="1.0" encoding="utf-8"?>
<sst xmlns="http://schemas.openxmlformats.org/spreadsheetml/2006/main" count="1634" uniqueCount="746">
  <si>
    <t>PROBABILIDAD</t>
  </si>
  <si>
    <t>Raro</t>
  </si>
  <si>
    <t>Improbable</t>
  </si>
  <si>
    <t>Probable</t>
  </si>
  <si>
    <t>Casi seguro</t>
  </si>
  <si>
    <t>Procesos</t>
  </si>
  <si>
    <t>Impacto</t>
  </si>
  <si>
    <t>Alta</t>
  </si>
  <si>
    <t>Extrema</t>
  </si>
  <si>
    <t>IDENTIFICACIÓN DEL RIESGO</t>
  </si>
  <si>
    <t>OPCIONES DE MANEJO</t>
  </si>
  <si>
    <t>IMPACTO</t>
  </si>
  <si>
    <t>TIPO DE CONTROL EXISTENTE</t>
  </si>
  <si>
    <t>DESCRIBA EL CONTROL EXISTENTE</t>
  </si>
  <si>
    <t>No</t>
  </si>
  <si>
    <t>Políticos</t>
  </si>
  <si>
    <t>Tecnología</t>
  </si>
  <si>
    <t>FACTORES INTERNOS</t>
  </si>
  <si>
    <t>2. Improbable</t>
  </si>
  <si>
    <t>3. Posible</t>
  </si>
  <si>
    <t>4. Probable</t>
  </si>
  <si>
    <t>5. Casi seguro</t>
  </si>
  <si>
    <t>FRECUENCIA</t>
  </si>
  <si>
    <t>Riesgo_Estratégico</t>
  </si>
  <si>
    <t>Riesgo_Operativo</t>
  </si>
  <si>
    <t>Riesgo_Financiero</t>
  </si>
  <si>
    <t xml:space="preserve">Riesgo_de_Cumplimiento </t>
  </si>
  <si>
    <t>Riesgo_de_Corrupción</t>
  </si>
  <si>
    <t>Riesgo_Legal</t>
  </si>
  <si>
    <t>2. Menor</t>
  </si>
  <si>
    <t>3. Moderado</t>
  </si>
  <si>
    <t>4. Mayor</t>
  </si>
  <si>
    <t>5. Catastrófico</t>
  </si>
  <si>
    <t>1.  Insignificante</t>
  </si>
  <si>
    <t>INSIGNIFICANTE</t>
  </si>
  <si>
    <t>MENOR</t>
  </si>
  <si>
    <t xml:space="preserve">MODERADO </t>
  </si>
  <si>
    <t>MAYOR</t>
  </si>
  <si>
    <t>CATASTRÓFICO</t>
  </si>
  <si>
    <t>Valoracion de Controles</t>
  </si>
  <si>
    <t>TIPO DE CONTROL</t>
  </si>
  <si>
    <t>PARÁMETROS</t>
  </si>
  <si>
    <t>CRITERIOS</t>
  </si>
  <si>
    <t xml:space="preserve">Probabilidad </t>
  </si>
  <si>
    <t>Puntaje</t>
  </si>
  <si>
    <t>Herramientas para ejercer el control</t>
  </si>
  <si>
    <t>Posee una herramienta para ejercer el control.</t>
  </si>
  <si>
    <t>Existen manuales, instructivos o procedimientos para el manejo de la herramienta</t>
  </si>
  <si>
    <t>En el tiempo que lleva la herramienta ha demostrado ser efectiva.</t>
  </si>
  <si>
    <t>Seguimiento al control</t>
  </si>
  <si>
    <t>Están definidos los responsables de la ejecución del control y del seguimiento</t>
  </si>
  <si>
    <t>La frecuencia de ejecución del control y seguimiento es adecuada.</t>
  </si>
  <si>
    <t>RANGOS DE CALIFICACIÓN DE LOS CONTROLES</t>
  </si>
  <si>
    <t>CUADRANTES A DISMINUIR EN LA PROBABILIDAD</t>
  </si>
  <si>
    <t>CUADRANTES A DISMINUIR EN EL IMPACTO</t>
  </si>
  <si>
    <t>Entre 0-50</t>
  </si>
  <si>
    <t xml:space="preserve">Mas de 50 y hasta 75 </t>
  </si>
  <si>
    <t>Mas de 75 y hasta 100</t>
  </si>
  <si>
    <t>ANÁLISIS DEL RIESGO</t>
  </si>
  <si>
    <t>(1) ZONA DE RIESGO BAJA
Asumir el riesgo</t>
  </si>
  <si>
    <t>(2) ZONA DE RIESGO BAJA
Asumir el riesgo</t>
  </si>
  <si>
    <t>(3) ZONA DE RIESGO MODERADA
Asumir o Reducir el Riesgo</t>
  </si>
  <si>
    <t>(4) ZONA DE RIESGO ALTA
Reducir, Evitar, Compartir o Transferir el Riesgo</t>
  </si>
  <si>
    <t>(5) ZONA DE RIESGO ALTA
Reducir, Evitar, Compartir o Transferir el Riesgo</t>
  </si>
  <si>
    <t>(4) ZONA DE RIESGO BAJA
Asumir el riesgo</t>
  </si>
  <si>
    <t>(6) ZONA DE RIESGO MODERADA
Asumir o Reducir el Riesgo</t>
  </si>
  <si>
    <t>(8) ZONA DE RIESGO ALTA
Reducir, Evitar, Compartir o Transferir el Riesgo</t>
  </si>
  <si>
    <t>(10) ZONA DE RIESGO EXTREMA
Reducir, Evitar, Compartir o Transferir el Riesgo</t>
  </si>
  <si>
    <t>(3) ZONA DE RIESGO BAJA
Asumir el riesgo</t>
  </si>
  <si>
    <t>(4) ZONA DE RIESGO MODERADA
Asumir o Reducir el Riesgo</t>
  </si>
  <si>
    <t>(10) ZONA DE RIESGO ALTA
Reducir, Evitar, Compartir o Transferir el Riesgo</t>
  </si>
  <si>
    <t>(9) ZONA DE RIESGO ALTA
Reducir, Evitar, Compartir o Transferir el Riesgo</t>
  </si>
  <si>
    <t>(12) ZONA DE RIESGO ALTA
Reducir, Evitar, Compartir o Transferir el Riesgo</t>
  </si>
  <si>
    <t>(15) ZONA DE RIESGO EXTREMA
Reducir, Evitar, Compartir o Transferir el Riesgo</t>
  </si>
  <si>
    <t>(12) ZONA DE RIESGO EXTREMA
Reducir, Evitar, Compartir o Transferir el Riesgo</t>
  </si>
  <si>
    <t>(16) ZONA DE RIESGO EXTREMA
Reducir, Evitar, Compartir o Transferir el Riesgo</t>
  </si>
  <si>
    <t>(20) ZONA DE RIESGO EXTREMA
Reducir, Evitar, Compartir o Transferir el Riesgo</t>
  </si>
  <si>
    <t>Si</t>
  </si>
  <si>
    <t>Posible</t>
  </si>
  <si>
    <t>DESCRIPTOR</t>
  </si>
  <si>
    <t>NIVEL</t>
  </si>
  <si>
    <t>DESCRIPCION</t>
  </si>
  <si>
    <t>Ocurre en circunstancias excepcionales</t>
  </si>
  <si>
    <t>El evento no se ha presentado en los últimos cinco (5) años.</t>
  </si>
  <si>
    <t>Puede ocurrir</t>
  </si>
  <si>
    <t>El evento se presentó una vez en los últimos 5 años.</t>
  </si>
  <si>
    <t>El evento se presentó una vez en los últimos 2 años.</t>
  </si>
  <si>
    <t xml:space="preserve">Es posible que suceda. </t>
  </si>
  <si>
    <t xml:space="preserve">Posible </t>
  </si>
  <si>
    <t>El evento se presentó una
vez en el último año.</t>
  </si>
  <si>
    <t xml:space="preserve">Es viable que el evento ocurra en la mayoría de los casos. </t>
  </si>
  <si>
    <t>El evento se presentó más de una vez al año.</t>
  </si>
  <si>
    <t>Se espera que el evento ocurra en la mayoría de las circunstancias. Es muy seguro
que se presente.</t>
  </si>
  <si>
    <t xml:space="preserve">Respuesta </t>
  </si>
  <si>
    <t xml:space="preserve">1 ¿Afectar al grupo de funcionarios del proceso? </t>
  </si>
  <si>
    <t xml:space="preserve">2 ¿Afectar el cumplimiento de metas y objetivos de la dependencia? </t>
  </si>
  <si>
    <t xml:space="preserve">3 ¿Afectar el cumplimiento de misión de la Entidad? </t>
  </si>
  <si>
    <t>4 ¿Afectar el cumplimiento de la misión del sector al que pertenece la Entidad?</t>
  </si>
  <si>
    <t>5 ¿Generar pérdida de confianza de la Entidad, afectando su reputación?</t>
  </si>
  <si>
    <t xml:space="preserve">6 ¿Generar pérdida de recursos económicos? </t>
  </si>
  <si>
    <t xml:space="preserve">7 ¿Afectar la generación de los productos o la prestación de servicios? </t>
  </si>
  <si>
    <t xml:space="preserve">8 ¿Dar lugar al detrimento de calidad de vida de la comunidad por la pérdida del bien o servicios o los recursos públicos? </t>
  </si>
  <si>
    <t xml:space="preserve">9 ¿Generar pérdida de información de la Entidad? </t>
  </si>
  <si>
    <t xml:space="preserve">10 ¿Generar intervención de los órganos de control, de la Fiscalía, u otro ente? </t>
  </si>
  <si>
    <t xml:space="preserve">11 ¿Dar lugar a procesos sancionatorios? </t>
  </si>
  <si>
    <t xml:space="preserve">12 ¿Dar lugar a procesos disciplinarios? </t>
  </si>
  <si>
    <t xml:space="preserve">13 ¿Dar lugar a procesos fiscales? </t>
  </si>
  <si>
    <t xml:space="preserve">16 ¿Ocasionar lesiones físicas o pérdida de vidas humanas? </t>
  </si>
  <si>
    <r>
      <t xml:space="preserve">Responder afirmativamente de UNO a CINCO pregunta(s) genera un impacto </t>
    </r>
    <r>
      <rPr>
        <b/>
        <sz val="11"/>
        <color indexed="8"/>
        <rFont val="Calibri"/>
        <family val="2"/>
      </rPr>
      <t>Moderado.</t>
    </r>
  </si>
  <si>
    <r>
      <t>Responder afirmativamente de SEIS a ONCE preguntas genera un impacto</t>
    </r>
    <r>
      <rPr>
        <b/>
        <sz val="11"/>
        <color indexed="8"/>
        <rFont val="Calibri"/>
        <family val="2"/>
      </rPr>
      <t xml:space="preserve"> Mayor.</t>
    </r>
  </si>
  <si>
    <t>Total preguntas afirmativas:</t>
  </si>
  <si>
    <t>Total preguntas negativas:</t>
  </si>
  <si>
    <t xml:space="preserve">18 ¿Afectar la imagen nacional? </t>
  </si>
  <si>
    <t xml:space="preserve">17 ¿Afectar la imagen regional? </t>
  </si>
  <si>
    <t>PROCESO</t>
  </si>
  <si>
    <t>NOMBRE DEL RIESGO DE CORRUPCION</t>
  </si>
  <si>
    <t>Eliminar o reducir con los controles</t>
  </si>
  <si>
    <t>Eliminar o reducir a zona de Riesgo Baja</t>
  </si>
  <si>
    <t>(8) ZONA DE RIESGO MODERADA</t>
  </si>
  <si>
    <t>(10) ZONA DE RIESGO ALTA</t>
  </si>
  <si>
    <t>(9) ZONA DE RIESGO MODERADA</t>
  </si>
  <si>
    <t>(12) ZONA DE RIESGO ALTA</t>
  </si>
  <si>
    <t>(15) ZONA DE RIESGO EXTREMA</t>
  </si>
  <si>
    <t xml:space="preserve">Eliminar o reducir a zona de Riesgo Baja </t>
  </si>
  <si>
    <t xml:space="preserve">(Tomar las </t>
  </si>
  <si>
    <t>medidas de protección)</t>
  </si>
  <si>
    <t>(12) ZONA DE RIESGO MODERADA</t>
  </si>
  <si>
    <t>(16) ZONA DE RIESGO ALTA</t>
  </si>
  <si>
    <t>(20) ZONA DE RIESGO EXTREMA</t>
  </si>
  <si>
    <t>(15) ZONA DE RIESGO MODERADA</t>
  </si>
  <si>
    <t>(20) ZONA DE RIESGO ALTA</t>
  </si>
  <si>
    <t>(25) ZONA DE RIESGO EXTREMA</t>
  </si>
  <si>
    <t>FORTALEZAS</t>
  </si>
  <si>
    <t>DEBILIDADES</t>
  </si>
  <si>
    <t>(25) ZONA DE RIESGO EXTREMA
Reducir, Evitar, Compartir o Transferir el Riesgo</t>
  </si>
  <si>
    <t>(3) ZONA DE RIESGO  CB BAJA
Eliminar o reducir con los controles</t>
  </si>
  <si>
    <t>(4) ZONA DE RIESGO  CB BAJA
Eliminar o reducir con los controles</t>
  </si>
  <si>
    <t>(5) ZONA DE RIESGO  CM MODERADA
Eliminar o llevarlo a Zona de Riesgo Baja</t>
  </si>
  <si>
    <t>(6) ZONA DE RIESGO  CB BAJA
Eliminar o reducir con los controles</t>
  </si>
  <si>
    <t>(8) ZONA DE RIESGO  CM MODERADA
Eliminar o llevarlo a Zona de Riesgo Baja</t>
  </si>
  <si>
    <t>(10) ZONA DE RIESGO CA ALTA
Eliminar o llevarlo a Zona de Riesgo Baja</t>
  </si>
  <si>
    <t>(9) ZONA DE RIESGO  CM MODERADA
Eliminar o llevarlo a Zona de Riesgo Baja</t>
  </si>
  <si>
    <t>(15) ZONA DE RIESGO CE EXTREMA
Eliminar o llevarlo a Zona de Riesgo Baja
(tratamiento prioritario. Implementar los controles orientados a reducir la
probabilidad o disminuir el impacto, tomar medidas de protección)</t>
  </si>
  <si>
    <t>(12) ZONA DE RIESGO CM MODERADA
Eliminar o llevarlo a Zona de Riesgo Baja</t>
  </si>
  <si>
    <t>(16) ZONA DE RIESGO CA ALTA
Eliminar o llevarlo a Zona de Riesgo Baja</t>
  </si>
  <si>
    <t>(20) ZONA DE RIESGO CE EXTREMA
Eliminar o llevarlo a Zona de Riesgo Baja
(tratamiento prioritario. Implementar los controles orientados a reducir la
probabilidad o disminuir el impacto, tomar medidas de protección)</t>
  </si>
  <si>
    <t>(15) ZONA DE RIESGO CM MODERADA
Eliminar o llevarlo a Zona de Riesgo Baja</t>
  </si>
  <si>
    <t>(20) ZONA DE RIESGO CA ALTA
Eliminar o llevarlo a Zona de Riesgo Baja</t>
  </si>
  <si>
    <t>(25) ZONA DE RIESGO CE EXTREMA
Eliminar o llevarlo a Zona de Riesgo Baja
(tratamiento prioritario. Implementar los controles orientados a reducir la
probabilidad o disminuir el impacto, tomar medidas de protección)</t>
  </si>
  <si>
    <t>(12) ZONA DE RIESGO CA  ALTA
Eliminar o llevarlo a Zona de Riesgo Baja</t>
  </si>
  <si>
    <t>Personal</t>
  </si>
  <si>
    <t>Financieros</t>
  </si>
  <si>
    <t>Estratégicos</t>
  </si>
  <si>
    <t>responsable</t>
  </si>
  <si>
    <t>AMENAZAS</t>
  </si>
  <si>
    <t>indicador</t>
  </si>
  <si>
    <t>FACTORES EXTERNOS</t>
  </si>
  <si>
    <t>OPORTUNIDADES</t>
  </si>
  <si>
    <t>Contexto_Externo</t>
  </si>
  <si>
    <t>Contexto_Proceso</t>
  </si>
  <si>
    <t xml:space="preserve">Tecnológicos </t>
  </si>
  <si>
    <t xml:space="preserve">Ambientales </t>
  </si>
  <si>
    <t>Económicos y financieros</t>
  </si>
  <si>
    <t>Sociales y culturales</t>
  </si>
  <si>
    <t>Legales y reglamentarios</t>
  </si>
  <si>
    <t>Contexto_Interno</t>
  </si>
  <si>
    <t>Procedimientos asociados</t>
  </si>
  <si>
    <t>Responsables del proceso</t>
  </si>
  <si>
    <t>Activos de seguridad digital del proceso</t>
  </si>
  <si>
    <t>CONTEXTO INTERNO</t>
  </si>
  <si>
    <t>CONTEXTO DE PROCESO</t>
  </si>
  <si>
    <t>FACTORES DE PROCESO</t>
  </si>
  <si>
    <t>Comunicación interna</t>
  </si>
  <si>
    <t>Diseño del proceso</t>
  </si>
  <si>
    <t>Interacciones con otros procesos</t>
  </si>
  <si>
    <t>Transversalidad</t>
  </si>
  <si>
    <t>Comunicación entre los procesos</t>
  </si>
  <si>
    <t>Riesgo_Gerencial</t>
  </si>
  <si>
    <t>Riesgo_de_Tecnologico</t>
  </si>
  <si>
    <t>Riesgo_de_Imagen_o_Reputacional</t>
  </si>
  <si>
    <t>CONSECUENCIAS</t>
  </si>
  <si>
    <t>TIPOLOGÍA</t>
  </si>
  <si>
    <t>2. El evento puede ocurrir en algún momento
Orientador
(Al menos de 1 vez en los últimos 5 años)</t>
  </si>
  <si>
    <t>5. Se espera que el evento ocurra en la mayoría de las circunstancias
Orientador (Más de 1 vez al año)</t>
  </si>
  <si>
    <t>4. El evento probablemente ocurrirá en la mayoría de las circunstancias
Orientador (Al menos de 1 vez en el último año)</t>
  </si>
  <si>
    <t>3. El evento podría ocurrir en algún momento
Orientador (Al menos de 1 vez en los últimos 2 años)</t>
  </si>
  <si>
    <t>1. El evento puede ocurrir solo en circunstancias excepcionales.
Orientador (No se ha presentado en los últimos 5 años)</t>
  </si>
  <si>
    <t>1. Rara vez</t>
  </si>
  <si>
    <t>ZONA DE IMPACTO
(RIESGO INHERENTE)</t>
  </si>
  <si>
    <t>EVALUACIÓN DE RIESGOS</t>
  </si>
  <si>
    <t>19. ¿Generar daño ambiental?</t>
  </si>
  <si>
    <t xml:space="preserve">14 ¿Dar lugar a procesos Penales? </t>
  </si>
  <si>
    <t xml:space="preserve">15 ¿Generar pérdida de credibilidad del sector? </t>
  </si>
  <si>
    <r>
      <t xml:space="preserve">Responder afirmativamente de DOCE a DIECINUEVE preguntas genera un impacto </t>
    </r>
    <r>
      <rPr>
        <b/>
        <sz val="11"/>
        <color indexed="8"/>
        <rFont val="Calibri"/>
        <family val="2"/>
      </rPr>
      <t>Catastrófico.</t>
    </r>
  </si>
  <si>
    <r>
      <rPr>
        <b/>
        <sz val="11"/>
        <color theme="1"/>
        <rFont val="Calibri"/>
        <family val="2"/>
        <scheme val="minor"/>
      </rPr>
      <t xml:space="preserve">MODERADO </t>
    </r>
    <r>
      <rPr>
        <sz val="11"/>
        <color theme="1"/>
        <rFont val="Calibri"/>
        <family val="2"/>
        <scheme val="minor"/>
      </rPr>
      <t>Genera medianas consecuencias sobre la entidad</t>
    </r>
  </si>
  <si>
    <r>
      <rPr>
        <b/>
        <sz val="11"/>
        <color theme="1"/>
        <rFont val="Calibri"/>
        <family val="2"/>
        <scheme val="minor"/>
      </rPr>
      <t>MAYOR</t>
    </r>
    <r>
      <rPr>
        <sz val="11"/>
        <color theme="1"/>
        <rFont val="Calibri"/>
        <family val="2"/>
        <scheme val="minor"/>
      </rPr>
      <t xml:space="preserve"> Genera altas consecuencias sobre la entidad.</t>
    </r>
  </si>
  <si>
    <r>
      <rPr>
        <b/>
        <sz val="11"/>
        <color theme="1"/>
        <rFont val="Calibri"/>
        <family val="2"/>
        <scheme val="minor"/>
      </rPr>
      <t xml:space="preserve">CATASTRÓFICO </t>
    </r>
    <r>
      <rPr>
        <sz val="11"/>
        <color theme="1"/>
        <rFont val="Calibri"/>
        <family val="2"/>
        <scheme val="minor"/>
      </rPr>
      <t xml:space="preserve">  Genera consecuencias desastrosas para la entidad</t>
    </r>
  </si>
  <si>
    <t>2. Periodicidad</t>
  </si>
  <si>
    <t>3. Propósito</t>
  </si>
  <si>
    <t>1. Responsable</t>
  </si>
  <si>
    <t>3. Proposito</t>
  </si>
  <si>
    <t>4. Como se realiza el control</t>
  </si>
  <si>
    <t>5. Que pasa con las observaciones y desviaciones</t>
  </si>
  <si>
    <t>6. Evidencia de la ejecucion del control</t>
  </si>
  <si>
    <t>No asignado</t>
  </si>
  <si>
    <t>Adecuado</t>
  </si>
  <si>
    <t>Inadecuado</t>
  </si>
  <si>
    <t>Oportuna</t>
  </si>
  <si>
    <t>Inoportuna</t>
  </si>
  <si>
    <t>Asignado</t>
  </si>
  <si>
    <t>No es un control</t>
  </si>
  <si>
    <t>Detectar</t>
  </si>
  <si>
    <t>Prevenir</t>
  </si>
  <si>
    <t>Confiable</t>
  </si>
  <si>
    <t>No confiable</t>
  </si>
  <si>
    <t>Se investigan y resuelven oportunamente</t>
  </si>
  <si>
    <t>No se investigan y resuelven oportunamente</t>
  </si>
  <si>
    <t>Completa</t>
  </si>
  <si>
    <t>Incompleta</t>
  </si>
  <si>
    <t>No existe</t>
  </si>
  <si>
    <t>1.1 Existe un responsable asignado a la ejecución del control?</t>
  </si>
  <si>
    <t>1.2 El responsable tiene la autoridad y adecuada segregación de funciones en la ejecución del control?</t>
  </si>
  <si>
    <t>2. La oportunidad en que se ejecuta el control ayuda aprevenir la mitigación del riesgo o a detectar la materialización del riesgo de manera oportuna?</t>
  </si>
  <si>
    <t>3. Las actividades que se desarrollan en el control realmente buscan por si sola prevenir o detectar las causas que pueden dar origen al riesgo?</t>
  </si>
  <si>
    <t>4. La fuente de información que se utiliza en el desarrollo del control es información confiable que permita mitigar el riesgo?</t>
  </si>
  <si>
    <t>5. Las observaciones, desviaciones o diferencias como resultados de la ejecución del control son investigadas y resultas de manera oportuna?</t>
  </si>
  <si>
    <t>6. Se deja evidencia o rastro de la ejecución del control que permita a cualquier tercero llegar a la misma conclusión?</t>
  </si>
  <si>
    <t>TIPO_CONTROL</t>
  </si>
  <si>
    <t>PREVENTIVOS</t>
  </si>
  <si>
    <t>CORRECTIVOS</t>
  </si>
  <si>
    <t>NIVEL DE APLICACIÓN</t>
  </si>
  <si>
    <t>APLICACIÓN</t>
  </si>
  <si>
    <t>6. Evidencia de la ejecución del control</t>
  </si>
  <si>
    <t>CALIFICACIÓN</t>
  </si>
  <si>
    <t>DESCRIPCIÓN DEL RIESGO</t>
  </si>
  <si>
    <t xml:space="preserve">EJECUCIÓN </t>
  </si>
  <si>
    <t>DÉBIL</t>
  </si>
  <si>
    <t>Análisis y evaluación de los controles para la mitigación de los riesgos</t>
  </si>
  <si>
    <t>SOLIDEZ INDIVIDUAL DE CADA CONTROL 
FUERTE:100
MODERADO:50
DÉBIL:0</t>
  </si>
  <si>
    <t>PESO DE LA EJECUCIÓN  DE CADA CONTROL</t>
  </si>
  <si>
    <t>PESO DEL DISEÑO DE CADA CONTROL</t>
  </si>
  <si>
    <t>DEBE ESTABLECER ACCIONES PARA FORTALECER EL CONTROL
SÍ / NO</t>
  </si>
  <si>
    <t>Concatenar</t>
  </si>
  <si>
    <t>1. EVALUACIÓN DEL DISEÑO DEL CONTROL</t>
  </si>
  <si>
    <t xml:space="preserve">2. EVALUACIÓN DE LA EJECUCIÓN DEL CONTROL </t>
  </si>
  <si>
    <t xml:space="preserve">3. SOLIDEZ INDIVIDUAL DE CADA CONTROL </t>
  </si>
  <si>
    <t>4. CALIFICACIÓN DE LA SOLIDEZ DEL CONJUNTO DE CONTROLES</t>
  </si>
  <si>
    <t>SÍ / NO</t>
  </si>
  <si>
    <t>SE DEBE ESTABLECER ACCIONES PARA FORTALECER EL CONTROL</t>
  </si>
  <si>
    <t>• FUERTE (96 a 100)
• MODERADO (86 a 95)
• DÉBIL (0 y 85)</t>
  </si>
  <si>
    <t>• FUERTE: 100
• MODERADO: 50
• DÉBIL: 0</t>
  </si>
  <si>
    <t>No COLUMNAS EN LA MATRIZ DE RIESGO QUE SE DESPLAZA EN EL EJE DE LA PROBABILIDAD</t>
  </si>
  <si>
    <t>Los controles ayudan a disminuir la probabilidad</t>
  </si>
  <si>
    <t xml:space="preserve">Los controles ayudan a disminuir el Impacto </t>
  </si>
  <si>
    <t>Desplazamientos de la probabilidad</t>
  </si>
  <si>
    <t>Posibles desplazamientos de la probabilidad y del impacto de los riesgos.</t>
  </si>
  <si>
    <t>CONTROLES AYUDAN A DISMINUIR LA PROBABILIDAD</t>
  </si>
  <si>
    <t>SOLIDEZ DEL CONJUNTO DE LOS CONTROLES</t>
  </si>
  <si>
    <t>FUERTE</t>
  </si>
  <si>
    <t>Directamente</t>
  </si>
  <si>
    <t>No Disminuye</t>
  </si>
  <si>
    <t>MODERADO</t>
  </si>
  <si>
    <t>Indirectamente</t>
  </si>
  <si>
    <t>CONTROLES AYUDAN A DISMINUIR impacto</t>
  </si>
  <si>
    <t>BAJA PROBABILIDAD</t>
  </si>
  <si>
    <t>BAJA IMPACTO</t>
  </si>
  <si>
    <t>FUERTEdirectamente</t>
  </si>
  <si>
    <t>MODERADOdirectamente</t>
  </si>
  <si>
    <t>FUERTEindirectamente</t>
  </si>
  <si>
    <t>ZONA DE IMPACTO
(RIESGO RESIDUAL)</t>
  </si>
  <si>
    <t>NIVEL DEL RIESGO DESPUES DE CONTROLES</t>
  </si>
  <si>
    <t>Evidencia</t>
  </si>
  <si>
    <t>Fecha Inicio</t>
  </si>
  <si>
    <t>Fecha Final</t>
  </si>
  <si>
    <t>Acción a desarrollar</t>
  </si>
  <si>
    <t>ACEPTAR EL RIESGO</t>
  </si>
  <si>
    <t>REDUCIR EL RIESGO</t>
  </si>
  <si>
    <t>EVITAR EL RIESGO</t>
  </si>
  <si>
    <t>COMPARTIR EL RIESGO</t>
  </si>
  <si>
    <t>Riesgo_Seguridad_Digital</t>
  </si>
  <si>
    <t>.</t>
  </si>
  <si>
    <t xml:space="preserve">RIESGO </t>
  </si>
  <si>
    <t>CID</t>
  </si>
  <si>
    <t>Confidencialidad, Integridad y Disponibilidad</t>
  </si>
  <si>
    <t>Integridad y Disponibilidad</t>
  </si>
  <si>
    <t>Confidencialidad y Disponibilidad</t>
  </si>
  <si>
    <t>Confidencialidad e Integridad</t>
  </si>
  <si>
    <t>Confidencialidad</t>
  </si>
  <si>
    <t>Integridad</t>
  </si>
  <si>
    <t>Disponibilidad</t>
  </si>
  <si>
    <t xml:space="preserve">Desplazamientos de la
 probabilidaden el Impacto </t>
  </si>
  <si>
    <t>ACTIVO
(Seguridad de la Información /Digital)</t>
  </si>
  <si>
    <t>AMENAZA
(Seguridad de la Información /Digital)</t>
  </si>
  <si>
    <t>CAUSAS / VULNERABILIDADES (Seguridad de la Información /Digital)</t>
  </si>
  <si>
    <t>Direccionamiento Estratégico</t>
  </si>
  <si>
    <t xml:space="preserve">Gestión Financiera </t>
  </si>
  <si>
    <t xml:space="preserve">Gestión Jurídica </t>
  </si>
  <si>
    <t>Activos de Información</t>
  </si>
  <si>
    <t>Matriz de Riesgos/Contexto del proceso</t>
  </si>
  <si>
    <t>ACCIONES FRENTE AL RIESGO</t>
  </si>
  <si>
    <t>CORRUPCIÓN</t>
  </si>
  <si>
    <t>SI</t>
  </si>
  <si>
    <t>NO</t>
  </si>
  <si>
    <t>(SI/NO)</t>
  </si>
  <si>
    <t>FECHA DE REALIZACIÓN:</t>
  </si>
  <si>
    <t>PROCESO:</t>
  </si>
  <si>
    <t>LÍDER DEL PROCESO:</t>
  </si>
  <si>
    <t xml:space="preserve">TIPO DE PROCESO: </t>
  </si>
  <si>
    <t xml:space="preserve">Tipo de Proceso </t>
  </si>
  <si>
    <t>Misional</t>
  </si>
  <si>
    <t xml:space="preserve">Apoyo </t>
  </si>
  <si>
    <t>Estratégico</t>
  </si>
  <si>
    <t>RIESGO INHERENTE</t>
  </si>
  <si>
    <t xml:space="preserve">
DISEÑO DEL CONTROL
</t>
  </si>
  <si>
    <t>VALORACIÓN DE CONTROLES</t>
  </si>
  <si>
    <t>PLAN DE TRATAMIENTO DE RIESGOS</t>
  </si>
  <si>
    <t xml:space="preserve">
ACCIONES ORIENTADAS A FORTALECER EL CONTROL</t>
  </si>
  <si>
    <t>RIESGO RESIDUAL</t>
  </si>
  <si>
    <t>Actas</t>
  </si>
  <si>
    <t>Informes</t>
  </si>
  <si>
    <t xml:space="preserve">Servdores </t>
  </si>
  <si>
    <t xml:space="preserve">Actos Administrativos </t>
  </si>
  <si>
    <t>Seguimiento, medición, Evaluación y Control</t>
  </si>
  <si>
    <t>Gestion de TI</t>
  </si>
  <si>
    <t>Comunicación Estratégica</t>
  </si>
  <si>
    <t xml:space="preserve">Articulación de servicios Ciudadanos Digitales </t>
  </si>
  <si>
    <t xml:space="preserve">Gestión de proyectos de Ciencia, Tecnología, e Innovación aplicada </t>
  </si>
  <si>
    <t>Gestión Contractual</t>
  </si>
  <si>
    <t>Gestión Documental</t>
  </si>
  <si>
    <t xml:space="preserve">Gestión de Grupos de Interes </t>
  </si>
  <si>
    <t>Gestión Administrativa</t>
  </si>
  <si>
    <t>Gestión de Talento Humano</t>
  </si>
  <si>
    <t>ANÁLISIS Y ASOCIACIÓN CON ACTIVOS DE INFORMACIÓN PARA RIESGOS DE SEGURIDAD DE LA INFORMACIÓN  E IDENTIFICACIÓN DE CAUSAS PARA RIESGOS DE GESTIÓN Y CORRUPCIÓN</t>
  </si>
  <si>
    <t>TIPOLOGÍA DEL RIESGO</t>
  </si>
  <si>
    <t>PROCESOS / PROYECTOS ASOCIADOS</t>
  </si>
  <si>
    <t xml:space="preserve">
AGENCIA NACIONAL DIGITAL
CONTEXTO DEL PROCESO
</t>
  </si>
  <si>
    <t xml:space="preserve">Si el riesgo de corrupción se materializa podría: </t>
  </si>
  <si>
    <t>AND</t>
  </si>
  <si>
    <t>ENTIDAD</t>
  </si>
  <si>
    <t>CONTEXTO EXTERNO DEL PROCESO</t>
  </si>
  <si>
    <t xml:space="preserve">Prestación de Servicios Ciudadanos Digitales </t>
  </si>
  <si>
    <t>Seguridad y Privacidad de la Información.</t>
  </si>
  <si>
    <t xml:space="preserve">Diseño de controles </t>
  </si>
  <si>
    <t>Rangos y cuadrantes</t>
  </si>
  <si>
    <t>x</t>
  </si>
  <si>
    <t xml:space="preserve">Desplazamiento </t>
  </si>
  <si>
    <t>si</t>
  </si>
  <si>
    <t>MR</t>
  </si>
  <si>
    <t>Resultado de Impacto</t>
  </si>
  <si>
    <t xml:space="preserve">Formato para determinar el Impacto de Riesgos de Corrupción </t>
  </si>
  <si>
    <t>Afectación sobre la plataforma tecnológica en beneficio propio, de un tercero,  a  cambio de una retribución económica y/o beneficio particular.</t>
  </si>
  <si>
    <t xml:space="preserve">Rango de repuesta para calcular el Impacto según guía del DAFP </t>
  </si>
  <si>
    <t xml:space="preserve">Mapa de Riesgos </t>
  </si>
  <si>
    <t>Proceso: Seguimiento, medición, evaluación y control
Formato Mapa de Riesgos para Procesos
Versión: 1
SM.FT.05</t>
  </si>
  <si>
    <t>Ocultar o alterar información  relacionada con la formulación, ejecución, seguimiento y control al Plan Estratégico o de los planes de acción para beneficio propio o de un tercero.</t>
  </si>
  <si>
    <t>Acceso indebido, modificación, circulación, eliminación o pérdida de activos de información de la AND para beneficio particular o de un tercero.</t>
  </si>
  <si>
    <t>Manipulación de las condiciones establecidas en los lineamientos técnicos, para la estructuración de los Servicios Ciudadanos Digitales para beneficio propio o favoreciendo un tercero en particular.</t>
  </si>
  <si>
    <t>Favorecimiento en la adjudicación de bienes o servicios a un proponente en particular</t>
  </si>
  <si>
    <t>Acceso, sustracción, modificación o eliminación indebida de la información documentada para un beneficio particular o de un tercero</t>
  </si>
  <si>
    <t>Ocultar o alterar total o parcialmente la información  relacionada con la proyección presupuestal y contable de la AND.</t>
  </si>
  <si>
    <t>Pérdida o alteración de un proceso o concepto jurídico para beneficio propio o de un tercero.</t>
  </si>
  <si>
    <t>Orientar el proceso de faltas  y/o sanciones disciplinarias a favor del investigado o de un tercero.</t>
  </si>
  <si>
    <t>Vinculación de personal sin el cumplimiento de requisitos para el cargo para un favorecimiento particular.</t>
  </si>
  <si>
    <t>* Lesión a los intereses del Estado para la creación de un ecosistema de información pública. 
* Afectación directa a la misionalidad de la AND.</t>
  </si>
  <si>
    <t>* Pérdida, suplantación y/o adulteración de documentos  y expedientes.
* Pérdida de la información.</t>
  </si>
  <si>
    <t>* Inadecuada ejecución presupuestal.
* Afectación a los Estados Financieros de la AND
* Lesión a los intereses estratégicos de la AND.
* Toma de decisiones corporativas inadecuadas.</t>
  </si>
  <si>
    <t xml:space="preserve">* Incumplimiento de las disposiciones legales. 
* Conceptos, lineamientos o políticas jurídicas erradas en la AND.
* Detrimento para la Entidad </t>
  </si>
  <si>
    <t>* Inexistencia de alineación entre los Planes de Acción, el Plan Estratégico y  los lineamientos dados por la Junta y la Asamblea de Socios.
* Incumplimiento del Plan Estratégico.
* Inadecuada ejecución presupuestal.
* Toma de decisiones institucionales inadecuadas.</t>
  </si>
  <si>
    <t>* Afectación del funcionamiento misional de la AND.
* Incurrir en costos/gastos de funcionamiento innecesarios
* Incumplimiento del PAA de la Entidad</t>
  </si>
  <si>
    <t>no</t>
  </si>
  <si>
    <t>Establecimiento de una cadena de aprobación de procesos o conceptos entre el equipo Jurídico.</t>
  </si>
  <si>
    <t xml:space="preserve">Dirección - Profesional de planeación </t>
  </si>
  <si>
    <r>
      <rPr>
        <b/>
        <sz val="11"/>
        <rFont val="Calibri"/>
        <family val="2"/>
        <scheme val="minor"/>
      </rPr>
      <t>El Riesgo inherente de seguridad digital se asocia a:</t>
    </r>
    <r>
      <rPr>
        <b/>
        <sz val="11"/>
        <color theme="0"/>
        <rFont val="Calibri"/>
        <family val="2"/>
        <scheme val="minor"/>
      </rPr>
      <t xml:space="preserve">
</t>
    </r>
    <r>
      <rPr>
        <b/>
        <sz val="11"/>
        <color theme="1"/>
        <rFont val="Calibri"/>
        <family val="2"/>
        <scheme val="minor"/>
      </rPr>
      <t>(Confidencialidad, Integridad y Disponibilidad)</t>
    </r>
  </si>
  <si>
    <r>
      <rPr>
        <b/>
        <sz val="11"/>
        <rFont val="Calibri"/>
        <family val="2"/>
        <scheme val="minor"/>
      </rPr>
      <t>• Fuerte:</t>
    </r>
    <r>
      <rPr>
        <sz val="11"/>
        <rFont val="Calibri"/>
        <family val="2"/>
        <scheme val="minor"/>
      </rPr>
      <t xml:space="preserve"> El control se ejecuta de manera consistente por par
</t>
    </r>
    <r>
      <rPr>
        <b/>
        <sz val="11"/>
        <rFont val="Calibri"/>
        <family val="2"/>
        <scheme val="minor"/>
      </rPr>
      <t>• Moderado:</t>
    </r>
    <r>
      <rPr>
        <sz val="11"/>
        <rFont val="Calibri"/>
        <family val="2"/>
        <scheme val="minor"/>
      </rPr>
      <t xml:space="preserve"> El control se ejecuta algunas veces por parte del re
</t>
    </r>
    <r>
      <rPr>
        <b/>
        <sz val="11"/>
        <rFont val="Calibri"/>
        <family val="2"/>
        <scheme val="minor"/>
      </rPr>
      <t>• Débil:</t>
    </r>
    <r>
      <rPr>
        <sz val="11"/>
        <rFont val="Calibri"/>
        <family val="2"/>
        <scheme val="minor"/>
      </rPr>
      <t xml:space="preserve"> El control no se ejecuta por parte del responsable.</t>
    </r>
  </si>
  <si>
    <r>
      <t xml:space="preserve">• FUERTE: </t>
    </r>
    <r>
      <rPr>
        <sz val="11"/>
        <rFont val="Calibri"/>
        <family val="2"/>
        <scheme val="minor"/>
      </rPr>
      <t>El promedio de la solidez individual (3) de cada control al sumarlos y ponderarlos es igual a 100.</t>
    </r>
    <r>
      <rPr>
        <b/>
        <sz val="11"/>
        <rFont val="Calibri"/>
        <family val="2"/>
        <scheme val="minor"/>
      </rPr>
      <t xml:space="preserve">
• MODERADO: </t>
    </r>
    <r>
      <rPr>
        <sz val="11"/>
        <rFont val="Calibri"/>
        <family val="2"/>
        <scheme val="minor"/>
      </rPr>
      <t>El promedio de la solidez individual (3)  de cada control al sumarlos y ponderarlos está entre 50 y 99</t>
    </r>
    <r>
      <rPr>
        <b/>
        <sz val="11"/>
        <rFont val="Calibri"/>
        <family val="2"/>
        <scheme val="minor"/>
      </rPr>
      <t xml:space="preserve">
• DÉBIL: </t>
    </r>
    <r>
      <rPr>
        <sz val="11"/>
        <rFont val="Calibri"/>
        <family val="2"/>
        <scheme val="minor"/>
      </rPr>
      <t>El promedio de la solidez individual (3) de cada control al sumarlos y ponderarlos es  menor a 50.</t>
    </r>
  </si>
  <si>
    <t>Dirección - Profesional de seguridad de la información, profesional de protección de datos y profesional de gestión de TI</t>
  </si>
  <si>
    <t>Dirección - Profesional de Comunicaciones</t>
  </si>
  <si>
    <t>Subdirección de SCD - Subdirectora</t>
  </si>
  <si>
    <t>Subdirección de Desarrollo - Subdirector</t>
  </si>
  <si>
    <t>Subdirección Jurídica - Subdirectora</t>
  </si>
  <si>
    <t>Subdirección Administrativa y Financiera - Profesional de apoyo gestión documental</t>
  </si>
  <si>
    <t>Dirección
Subdirección Administrativa y Financiera - profesionales de apoyo administrativo y  financiero</t>
  </si>
  <si>
    <t>Subdirección Administrativa y Financiera - profesional de talento humano</t>
  </si>
  <si>
    <t>Trimestral</t>
  </si>
  <si>
    <t>Anual</t>
  </si>
  <si>
    <t>Mensual</t>
  </si>
  <si>
    <r>
      <t xml:space="preserve">Revisar el establecimiento de un procedimiento que identifique los elementos y piezas de investigación ante una falta disciplinaria, </t>
    </r>
    <r>
      <rPr>
        <sz val="11"/>
        <rFont val="Calibri"/>
        <family val="2"/>
      </rPr>
      <t>incluyendo puntos de control</t>
    </r>
  </si>
  <si>
    <t>Profesional de planeación y líder del proceso correspondiente</t>
  </si>
  <si>
    <t>Actividad realizada/Actividad programada</t>
  </si>
  <si>
    <t>Verificar la ejecución de controles de cada riesgo por proceso para la vigencia 2020</t>
  </si>
  <si>
    <t xml:space="preserve">Registros de la ejecución de controles </t>
  </si>
  <si>
    <t xml:space="preserve">que voy a hacer con el control (que voy a verificar o validar con el control) - guia </t>
  </si>
  <si>
    <t>Insuficiente información técnica para el desarrollo de los productos generando soluciones tecnológicas incompletas para la integración de los trámites al Modelo de Servicios Ciudadanos Digitales y Gov.co</t>
  </si>
  <si>
    <t xml:space="preserve">Llevar a cabo con la entidad asistida por la AND el escalamiento de la necesidad de definición oportuna de los requerimientos para desarrollar los productos para la integración de trámites al Modelo de Servicios Ciudadanos Digitales y Gov.co  </t>
  </si>
  <si>
    <t>A Demanda</t>
  </si>
  <si>
    <t>Se realiza contacto directo con personal directivo de la Entidad asistida por la Agencia, para lograr contar con personal que tenga el conocimiento efectivo de los requerimientos para el desarrollo de las soluciones tecnológicas</t>
  </si>
  <si>
    <t>Se informa nuevamente al personal directivo tanto de la AND como de la entidad asistida para revisar opciones para la definición de requerimientos</t>
  </si>
  <si>
    <t>Hacer una revisión documental de los registros que evidencien la ejecución de controles de cada riesgo por proceso para la vigencia 2020</t>
  </si>
  <si>
    <t>Controles realizados/Controles  programados</t>
  </si>
  <si>
    <t>Existencia de presiones indebidas durante el proceso de planeación y formulación del Plan Estratégico y sus planes de acción en la AND.</t>
  </si>
  <si>
    <t>Ocultar información estratégica para la toma de decisiones institucionales</t>
  </si>
  <si>
    <t>Manipulación de la prestación de Servicios Ciudadanos Digitales base para beneficio propio o favoreciendo un tercero en particular.</t>
  </si>
  <si>
    <t xml:space="preserve">Demora en la definición de requerimientos para la generación de soluciones tecnológicas a desarrollar para la integración de trámites al Modelo de Servicios Ciudadanos Digitales y Gov.co </t>
  </si>
  <si>
    <t xml:space="preserve">Realizar parcial o totalmente  una inadecuada formulación, ejecución, seguimiento y control  del Plan  Estratégico de la AND y sus planes de acción para un beneficio particular. </t>
  </si>
  <si>
    <t>Establecer canales de divulgación y concertación tanto con el equipo directivo de la Entidad como con los grupos de valor e interés para la formulación del Plan de acción de la Entidad</t>
  </si>
  <si>
    <t>Verificar la articulación del Plan de acción con el Plan Estratégico de la Agencia estableciendo acciones de seguimiento para que con oportunidad y calidad se realice el control de la implementación del Plan de Acción Institucional.</t>
  </si>
  <si>
    <t>Validar el plan de acción formulado con el equipo directivo y los grupos de valor e interés</t>
  </si>
  <si>
    <t xml:space="preserve">Verificar la implementación del Plan de acción formulado y su asociación con el cumplimiento del plan Estratégico Institucional  </t>
  </si>
  <si>
    <t>* Revisión por parte del Comité de Gestión y Desempeño de la articulación del plan de acción con el Plan Estratégico de la AND.
* Realizar seguimiento y monitoreo a la implementación del plan de acción.</t>
  </si>
  <si>
    <t xml:space="preserve">* Aprobación del plan de acción por parte del Comité de Gestión y Desempeño
* Publicación del Plan de acción formulado en la página web de la Entidad </t>
  </si>
  <si>
    <t>Se deben llevar a cabo los ajustes requeridos hasta lograr la divulgación y validación del plan de acción por parte del equipo directivo</t>
  </si>
  <si>
    <t xml:space="preserve">* Acta de Comité de Gestión y desempeño en la que se revisó y aprobó el plan de acción para el 2020. 
*Publicación de los planes estratégico y de acción institucional en la sección de transparencia de la página web (punto 6 del menú de la sección) </t>
  </si>
  <si>
    <t>* Acta de Comité de Gestión y desempeño en la que se revisó la alineación del Plan Estratégico Insitucional con el plan de acción de la Agencia.
* Actas de Comité de Gestión y desempeño de la vigencia 2020 en las que se hace seguimiento al plan de acción institucional en el marco del plan estratégico de la Entidad</t>
  </si>
  <si>
    <t>Modificación, eliminación o pérdida de acceso a los diferentes sistemas de información de la AND para beneficio particular o de un tercero.</t>
  </si>
  <si>
    <t>Falta de lineamientos para la activación y/o inactivación de usuarios y claves en la AND</t>
  </si>
  <si>
    <t>* Pérdida del acceso a la información de la entidad
* Afectación al control y seguimiento  de los objetivos de la AND.</t>
  </si>
  <si>
    <t xml:space="preserve">Elaboración e implementación de herramientas de gestión que permitan hacer el control de accesos a los sistemas de información de la Agencia. </t>
  </si>
  <si>
    <t>Dirección - Profesional de Gestión de TI, profesional de seguridad de la información, profesional de protección de datos</t>
  </si>
  <si>
    <t xml:space="preserve">Verificar los pasos y responsables para la gestión de accesos a los sistemas de información de la Agencia </t>
  </si>
  <si>
    <t xml:space="preserve">Elaborar y aprobar los documentos que se conviertan en las herramientas de gestión para el control de accesos en la Agencia. </t>
  </si>
  <si>
    <t xml:space="preserve">Se cuenta con las siguientes herramientas de gestión elaboradas y aprobadas por la Dirección como líder de este proceso:
1. Procedimiento de gestión de accesos lógicos
2. Formato de control de accesos 
3. Política de Seguridad de la información  </t>
  </si>
  <si>
    <t>Falta de lineamientos para la comunicación en la AND</t>
  </si>
  <si>
    <t>* Afectación de la imagen institucional.
* Afectación a los procesos de participación ciudadana.</t>
  </si>
  <si>
    <t xml:space="preserve">Elaboración e implementación de herramientas de gestión que permitan hacer el control de la comunicación, indicando el manejo de información de la AND </t>
  </si>
  <si>
    <t xml:space="preserve">Verificar los pasos y responsables para la gestión de comunicaciones de la Agencia </t>
  </si>
  <si>
    <t>Elaborar y aprobar los documentos que se conviertan en las herramientas de gestión para el control de la comunicación institucional</t>
  </si>
  <si>
    <t>Ausencia de puntos de control en el establecimiento de los lineamientos técnicos para la estructuración de Servicios Ciudadanos Digitales</t>
  </si>
  <si>
    <t>Aprobación de los documentos asociados a la estructuración de los SCD por parte de la Subdirectora de SCD</t>
  </si>
  <si>
    <t xml:space="preserve">
Lineamientos asociados a la estructuración de los SCD aprobados por MinTIC.
</t>
  </si>
  <si>
    <t>Publicación de los documentos asociados a la estructuración de los Servicios Ciudadanos Digitales para conocimiento de los grupos interesados.</t>
  </si>
  <si>
    <t>Semestral</t>
  </si>
  <si>
    <t>Validar que la documentación asociada a la estructuración de SCD tenga el aval de la alta dirección como lo es la Subdirectora del área</t>
  </si>
  <si>
    <t>* Elaboración de los documentos asociados a la estructuración de los SCD por parte de profesionales del área.
* Revisión y aprobación de los documentos asociados a la estructuración del proceso de SCD por parte de la Subdirectora de SCD.</t>
  </si>
  <si>
    <t xml:space="preserve">Se cuenta con los documentos asociados a la implementación de servicios ciudadanos digitales aprobados por la Subdirectora del área: 
1. Cartas Descriptivas de los procesos de Gestión de Proyectos de CTI aplicada, Prestación de SCD y Articulación de SCD
2. Guías, Instructivos, Formatos, etc. elaborados por profesionales de la Subdirección y aprobados por la Subdirectora. </t>
  </si>
  <si>
    <t>Validar que los lineamientos asociados a la estructuración de SCD tenga el aval de MinTIC</t>
  </si>
  <si>
    <t xml:space="preserve">Revisión de los documentos generados como lineamientos asociados a la estructuración del proceso de SCD por parte de MinTIC. </t>
  </si>
  <si>
    <t>Se cuenta con los documentos generados como lineamientos para la estructuración e implementación de servicios ciudadanos digitales desde MinTIC: 
1. Decreto 620 de 2020 Por el cual se establecen los lineamientos generales en el uso y operación de los servicios ciudadanos digitales 
2. Resolución 002160 de 2020 para orientar a las entidades públicas en la implementación de los Servicios Ciudadanos Digitales.
3. Guía de lineamientos de los Servicios Ciudadanos Digitales 
4. Guía para vinculación y uso de los Servicios Ciudadanos Digitales.</t>
  </si>
  <si>
    <t>Revisión con MinTIC para llevar a cabo lo requerido para la elaboración y aprobación de lineamientos para los SCD</t>
  </si>
  <si>
    <t xml:space="preserve">Replicar la publicación de la información de lineamientos técnicos para la estructuración de los Servicios Ciudadanos Digitales que hace MinTIC. </t>
  </si>
  <si>
    <t>Publicaciones de los lineamientos:  https://www.mintic.gov.co/portal/inicio/Sala-de-Prensa/Noticias/152267:MinTIC-establece-lineamientos-para-que-las-entidades-publicas-mejoren-su-relacion-con-los-ciudadanos-mediante-el-uso-de-medios-digitales</t>
  </si>
  <si>
    <t xml:space="preserve">Falta de lineamientos para la ejecución de proyectos de CTI aplicada </t>
  </si>
  <si>
    <t>* Desvío al cumplimiento de la misionalidad de la AND
* Deterioro de la imagen institucional.
* Desconfianza por parte de grupos de valor</t>
  </si>
  <si>
    <t>Ejecución de proyectos de desarrollo de soluciones tecnológicas con intervención de colaboradores para obtener beneficio propio o de un particular.</t>
  </si>
  <si>
    <t xml:space="preserve">Elaboración e implementación de herramientas de gestión que permitan hacer el control de la ejecución del proyecto de desarrollo tal como se estipuló en el convenio o contrato realizado con las entidades públicas. </t>
  </si>
  <si>
    <t xml:space="preserve">Verificar la ejecución de los proyectos de desarrollo de soluciones de CTI aplicada conforme a los contratos y/o convenios firmados con las entidades públicas </t>
  </si>
  <si>
    <t>Validar que los grupos de valor e interés tengan acceso a las condiciones establecidas en los lineamientos técnicos, para la estructuración de los Servicios Ciudadanos Digitales</t>
  </si>
  <si>
    <t>Elaborar y aprobar los documentos que se conviertan en las herramientas de gestión para el control de la comunicación institucional, tales como:
1. Caracterización del proceso de Gestión de proyectos de CTI aplicada
2. Metodologías, manuales, formatos, etc para la gestión de proyectos de CTI aplicada aprobados por los líderes del proceso
3. Seguimiento a la ejecución de los proyectos</t>
  </si>
  <si>
    <t xml:space="preserve">Ausencia de un proceso de gestión contractual definido, identificando puntos de control para las etapas de la contratación. </t>
  </si>
  <si>
    <t xml:space="preserve">* Incumplimiento de los objetivos institucionales
* Adquisición de bienes y/o servicios que no atienden ninguna necesidad de la AND. </t>
  </si>
  <si>
    <t>Elaboración y aprobación del Proceso de Gestión Contractual identificando puntos de control durante las etapas de contratación.</t>
  </si>
  <si>
    <t xml:space="preserve">Verificar la existencia de puntos de control para la ejecución contractual </t>
  </si>
  <si>
    <t xml:space="preserve">Elaboración y aprobación de la Carta Descriptiva del Proceso Gestión Contractual con la identificación de los puntos de control por etapa. </t>
  </si>
  <si>
    <t>Se encuentra la Carta Descriptiva del Proceso elaborada y aprobada por la Subdirectora Jurídica con puntos de control identificados para las etapas de la gestión contractual</t>
  </si>
  <si>
    <t xml:space="preserve">Vulnerabilidad de los controles y de seguimiento en la gestión documental. </t>
  </si>
  <si>
    <t xml:space="preserve">Elaboración y aprobación de la documentación asociada al Proceso de Gestión Documental </t>
  </si>
  <si>
    <t>Verificar la existencia de puntos de control para la gestión documental</t>
  </si>
  <si>
    <t xml:space="preserve">Elaboración y aprobación de documentos asociados a la gestión documental identificando puntos de control </t>
  </si>
  <si>
    <t>Se encuentra la Carta Descriptiva del Proceso elaborada y aprobada por la Subdirección Administrativa y Financiera con puntos de control identificados, de igual manera se cuenta con procedimientos, guías, formatos, etc. para el control de la gestión documental</t>
  </si>
  <si>
    <t>Ausencia de control del Plan de adquisiciones</t>
  </si>
  <si>
    <t>Aprobación, seguimiento y control del Plan de Adquisiciones (PAA)</t>
  </si>
  <si>
    <t>Incumplimiento parcial o total del contrato por parte del contratista</t>
  </si>
  <si>
    <t>No lograr la liquidación de los contratos durante la etapa máxima legal establecida</t>
  </si>
  <si>
    <t>Incumplimiento de contratos de OPS</t>
  </si>
  <si>
    <t>Ausencia de liquidación de contratos</t>
  </si>
  <si>
    <t>Procesos no adjudicados</t>
  </si>
  <si>
    <t>Declaración de desierto de los procesos de contratación para la adquisición de bienes y servicios requeridos por la AND</t>
  </si>
  <si>
    <t>No hay concurrencia de proponentes o estos con  cumplen con los requisitos habilitantes</t>
  </si>
  <si>
    <t>Falta de seguimiento por parte de la supervisión del contrato</t>
  </si>
  <si>
    <t xml:space="preserve">No lograr una liquidación de mutuo acuerdo </t>
  </si>
  <si>
    <t>No lograr adquirir los bienes y servicios que la Entidad requiere</t>
  </si>
  <si>
    <t xml:space="preserve">* Incumplimiento de la Entidad en la prestación del servicio
* Imposicion de multas y sanciones o declaratorias de incumplimiento </t>
  </si>
  <si>
    <t>* Perder competencia para liquidar, teniendo que acudir a la via judicial
* No poder realizar la liberación de saldos correspondientes afectando el presupuesto</t>
  </si>
  <si>
    <t>Realizar un estudio del sector y estructuración del proceso contractual que permita conocer los posibles proponentes que hay en el mercado</t>
  </si>
  <si>
    <t>Dar a conocer de manera continua las guias, manuales y documentos internos en los cuales se describa la labor de supervisión</t>
  </si>
  <si>
    <t>No contar con el pesonal capacitado para llevar a cabo el análisis normativo de requerimientos</t>
  </si>
  <si>
    <t>Incumplimiento del debido proceso en el marco de la defensa judicial</t>
  </si>
  <si>
    <t>No dar respuesta de fondo a la PQRSD</t>
  </si>
  <si>
    <t>No contestar oportunamente (fuera de términos o no contestar)una PQRSD</t>
  </si>
  <si>
    <t>Falta de capacitación para análisis normativos</t>
  </si>
  <si>
    <t>Errores en la defensa judicial de la Entidad</t>
  </si>
  <si>
    <t>No responder PQRSD con la calidad requerida</t>
  </si>
  <si>
    <t>No responder PQRSD oportunamente</t>
  </si>
  <si>
    <t>No contar con un perfil bien definido para la contratación del personal (planta y contratistas)</t>
  </si>
  <si>
    <t>No contar con un plan de capacitación que incluya los temas asociados al proceso.</t>
  </si>
  <si>
    <t>Aplicar mal los elementos normativos y lineamientos asociados al requerimiento determinado, generando posibles investigaciones y/o sanciones fiscales, disciplinarias, penales, etc.</t>
  </si>
  <si>
    <t>Generar un proceso de selección que cuente con el perfil que cumpla con los requerimientos de formación y experiencia acordes a la necesidad del proceso</t>
  </si>
  <si>
    <t>Incluir en el Plan de Capacitación de la Agencia temas asociados al proceso de Gestión Jurídica</t>
  </si>
  <si>
    <t>No llevar a cabo las acciones legales de manera correcta y oportuna durante la defensa judicial</t>
  </si>
  <si>
    <t xml:space="preserve">Condena desfavorable para la Entidad </t>
  </si>
  <si>
    <t>Contar con un procedimiento de defensa judicial en el que se identifiquen los puntos de control para el cumplimiento de las acciones legales dentro del proceso</t>
  </si>
  <si>
    <t>Error humano de los responsables del manejo de pqrsd en la Entidad</t>
  </si>
  <si>
    <t>Aplicar mal los elementos normativos y lineamientos asociados a la gestión de PQRSD, generando posibles investigaciones y/o sanciones fiscales, disciplinarias, penales, etc.</t>
  </si>
  <si>
    <t>Elaboración y aprobación del procedimiento de PQRSD identificando los responsables, tiempos y posibles tipos de PQRSD</t>
  </si>
  <si>
    <t xml:space="preserve"> Fallas en la interpretación de la PQRSD por parte del personal asignado para dar respuesta</t>
  </si>
  <si>
    <t>Elaboración y aprobación del procedimiento de PQRSD identificando los responsables, tiempos y posibles tipos de PQRSD, así como puntos de control en los que se verifique la respuesta de fondo desde la Subdirección correspondiente</t>
  </si>
  <si>
    <t>Subdirector(a) asignado(a) al proceso
Subdirector(a) Jurídico(a)</t>
  </si>
  <si>
    <t>Validar la existencia de proponentes que cumplan los requisitos exigidos para promover su presentación al proceso</t>
  </si>
  <si>
    <t>Entre las Subdirecciones técnicas y la Subdirección Jurídica se hace la revisión de los componentes asociados a los estudios de sector de acuerdo con los parámetros definidos en la ley y colombia compra eficiente</t>
  </si>
  <si>
    <t>Se cuenta con los estudios previos elaborados para cada proceso contractual publicados en SECOP II, en la cual se encuentra registrado si queda desierto un proceso o se adjudica</t>
  </si>
  <si>
    <t>Revisar la estructuración del proceso contractual para ajustar las falencias detectadas en el primero, entre la Subdirección Técnica y Subdirección Jurídica</t>
  </si>
  <si>
    <t>Validación del cumplimiento del contratista a través de la firma del foramto de Certificación de actividades y autorización de trámite para pago, por parte del supervisor.</t>
  </si>
  <si>
    <t>Supervisores de contratos</t>
  </si>
  <si>
    <t xml:space="preserve">Validar el cumplimiento del contratista </t>
  </si>
  <si>
    <t xml:space="preserve">Cada supervisor realiza la validación del informe de actividades en el cual se asocian los productos y servicios prestados en el marco del contrato. A partir de dicho informe, los soportes y demás requerimientos para pago, se firma el formato de certificación </t>
  </si>
  <si>
    <t>Se requiere al contratista para generar acciones de mejora frente al cumplimiento del contrato, en caso de no lograr avances se inicia el proceso para la declaratoria de incumplimiento</t>
  </si>
  <si>
    <t>Formato de Certificación de actividades y autorización de trámite para pago, firmado por parte del supervisor y publicado en SECOP II.</t>
  </si>
  <si>
    <t>Falta de gestión por parte del supervisor para la liquidación del contrato</t>
  </si>
  <si>
    <t>Hacer la gestión con el contratista para logar la liquidación de mutuo acuerdo</t>
  </si>
  <si>
    <t>Supervisores de contratos y Subdirección Jurídica</t>
  </si>
  <si>
    <t xml:space="preserve">Subdirección Jurídica </t>
  </si>
  <si>
    <t>Verificar que la liquidación se haga en los términos estipulados por la ley</t>
  </si>
  <si>
    <t>La Subdirección Jurídica requiere al contratista para llevar a cabo la liquidación de mutuo acuerdo</t>
  </si>
  <si>
    <t>Se requiere via proceso judicial para la liquidación</t>
  </si>
  <si>
    <t>El Subdirector Administrativo y Financiero requiere al supervisor para que realice la solicitud de liquidación</t>
  </si>
  <si>
    <t xml:space="preserve">Se cuenta con los correos electrónicos requiriendo al contratista para la liquidación del contrato, así mismo se cuenta con el acta de liquidación firmada y publicada en SECOP II </t>
  </si>
  <si>
    <t>Cada vez que se firma un contrato, la Subdirección Jurídica notifica al supervisor sobre la supervisión y obligaciones que esto requiere</t>
  </si>
  <si>
    <t>Se cuenta con los correos electrónicos notificando al supervisor sobre la designación y sus obligaciones</t>
  </si>
  <si>
    <t>Verificar que los bienes y servicios que se adquieran se encuentren asociados en el PAA</t>
  </si>
  <si>
    <t xml:space="preserve">Se presenta ante el Comité de Gestión y Desempeño el PAA para su revisión y aprobación. Una vez aprobado se hace el registro en la herramienta SECOP en la cual se aprueba cada uno de los ajustes que se hagan sobre el PAA. Esta labor se realiza por parte de todos los Subdirectores y la Dirección. </t>
  </si>
  <si>
    <t xml:space="preserve"> Se cuenta con el Acta del Comité de Gestión y Desempeño en el marco del cual la Dirección aprobó el PAA 2020. De igual manera se hace actualización y seguimiento al PAA a través de SECOP II</t>
  </si>
  <si>
    <t>Ausencia de procedimientos y herramientas que permitieran hacer control y seguimiento a la ejecución financiera de la Entidad</t>
  </si>
  <si>
    <r>
      <rPr>
        <sz val="11"/>
        <rFont val="Calibri"/>
        <family val="2"/>
        <scheme val="minor"/>
      </rPr>
      <t xml:space="preserve">Elaborar y aprobar herramientas de gestión que permitan establecer puntos de </t>
    </r>
    <r>
      <rPr>
        <sz val="11"/>
        <color theme="1"/>
        <rFont val="Calibri"/>
        <family val="2"/>
        <scheme val="minor"/>
      </rPr>
      <t>control en la cadena del proceso de Gestión Financiera</t>
    </r>
  </si>
  <si>
    <t>Verificar que se lleven a cabo los controles correspondientes en la ejecución financiera de la entidad</t>
  </si>
  <si>
    <t xml:space="preserve">Se elaboran y aprueban las herramientas de gestión correspondientes en las cuales se identifican los pasos a seguir y los puntos de control para la ejecución financiera en la Entidad. </t>
  </si>
  <si>
    <t>Se cuenta con las siguientes herramientas de gestión para el control y seguimiento del proceso de gestión financiera:
1. Carta Descriptiva del proceso en la que se identifican los puntos de control
2. Manual de presupuesto en el que se encuentran los aspectos a tener en cuenta así como los procedimientos para la ejecución presupuestal
3. Políticas Contables como lineamiento para su ejecución
4. Manual de Tesorería en el que se encuentran los componentes y procedimientos requeridos para esta labor
4. Formatos y demás documentos que quedan como soporte o registros de la ejecución financiera
5. Registros en SIIF Nación de la ejecución financiera de la Agencia</t>
  </si>
  <si>
    <t>Influencia externa o interna en la gestión jurídica.</t>
  </si>
  <si>
    <t>Identificar en el proceso de Gestión Jurídica asi como los procedimientos asociados a proceso judiciales, los puntos de control para la gestión jurídica de la AND</t>
  </si>
  <si>
    <t>Se cuenta con las siguientes herramientas de gestión para el control y seguimiento del proceso de gestión Jurídica:
1. Carta Descriptiva del proceso en la que se identifican los puntos de control
2. Procedimiento Prevención de daño antijurídico
3. Procedimiento Atención de Procesos Judiciales
4. Procedimiento Emisión de conceptos jurídicos
5. Formato control de solicitudes y asignación
En los procedimientos antes mencionados se establecen los puntos de control requeridos para la gestión jurídica de la Entidad</t>
  </si>
  <si>
    <t>Presión o influencia por parte del investigado o superior jerárquico al servidor que tiene a cargo el caso</t>
  </si>
  <si>
    <t>* Recurrencia de comportamientos que vulneran la marcha de la función propia de la AND.
* Afectación al clima organizacional.
*Manipulación de evidencias.</t>
  </si>
  <si>
    <r>
      <rPr>
        <sz val="11"/>
        <rFont val="Calibri"/>
        <family val="2"/>
        <scheme val="minor"/>
      </rPr>
      <t xml:space="preserve">Establecer el procedimiento con puntos de control para </t>
    </r>
    <r>
      <rPr>
        <sz val="11"/>
        <color theme="1"/>
        <rFont val="Calibri"/>
        <family val="2"/>
        <scheme val="minor"/>
      </rPr>
      <t>el trámite de faltas y/o sanciones disciplinarias que se identifiquen en la AND, incorporando varios actores para evitar concentración en una sola persona para la toma de decisiones.</t>
    </r>
  </si>
  <si>
    <t>Validar que el proceso de control disciplinario se haga conforme al procedimiento</t>
  </si>
  <si>
    <t>Se cuenta con el procedimiento de Control Interno Disciplinario en el cual intervienen varios actores y se identificaron puntos de control</t>
  </si>
  <si>
    <t>Presiones internas o externas para la vinculación de personal.</t>
  </si>
  <si>
    <t>* Afectación del desempeño laboral
* Incumplimiento del manual del funciones
* Incumplimiento de los objetivos institucionales</t>
  </si>
  <si>
    <t>Establecer una cadena de revisión del perfil, requisitos y documentos exigidos para la vinculación del personal en la AND.</t>
  </si>
  <si>
    <t>Verificar que se cumplan con los requisitos establecidos en la Entidad para la vinculación de personal</t>
  </si>
  <si>
    <t xml:space="preserve">Revisar que los candidatos a los cargos cumplan con los requisitos establecidos en el Manual de funciones de la Agencia, y llevar a cabo la selección y vinculación conforme a lo establecido en el procedimiento elaborado para el tema. </t>
  </si>
  <si>
    <t xml:space="preserve">Llevar a cabo la revisión del proceso de selección y vinculación y realzar las investigaciones correspondientes </t>
  </si>
  <si>
    <t>Se cuenta con el procedimiento selección, vinculación, gestión y desvinculación de personal en el marco del proceso de Gestión de Talento Humano y en el cual se establecen varios actores para la revisión de la selección del personal con base en el cumplimiento de requisitos de los perfiles. De igual manera se cuenta con el manual de funciones que establece los perfiles específicos para cada cargo de la Entidad</t>
  </si>
  <si>
    <t>Evitar la implementación de las acciones requeridas para dar cumplimiento a la política de tranparencia y acceso a la información para beneficio particular o de terceros</t>
  </si>
  <si>
    <t>Ausencia de lineamientos para la implementación de la política de transparencia y acceso a la información en la Entidad</t>
  </si>
  <si>
    <t>Afectación de los derechos de los grupos de valor e interés</t>
  </si>
  <si>
    <t xml:space="preserve">Identificar e implementar los lineamientos para el cumplimiento de la política de transparencia y acceso a la información </t>
  </si>
  <si>
    <t>Dirección  - Profesional de Comunicaciones 
Subdirección Jurídica - Profesionales abogados</t>
  </si>
  <si>
    <t xml:space="preserve">Verificar la implementación de la política de transparencia y acceso a la información   </t>
  </si>
  <si>
    <t xml:space="preserve">Se elaboran y aprueban los lineamientos para la implementación de la política de transparencia y acceso a la información en la entidad </t>
  </si>
  <si>
    <t>Se cuenta con las siguientes herramientas de gestión que permiten dar lineamientos frente a la política de transparencia y acceso a la información_
1. Política de Comunicación Estratégica
2. Plan Estratégico de comunicaciones
3. Plan de acción de comunicaciones
4. Plan Estratégico de Gestión de grupos de interés
5. Plan de acción para la política de transparencia y acceso a la información</t>
  </si>
  <si>
    <t>Dirección - Profesional profesional de control interno</t>
  </si>
  <si>
    <t>Verificar la información de seguimiento y control reportada por los procesos</t>
  </si>
  <si>
    <t>Ausencia de puntos de control para la prestación de Servicios Ciudadanos Digitales</t>
  </si>
  <si>
    <t>Elaboración de documentos que permitan conocer la gestión a realizar para la prestación de los Servicios Ciudadanos Digitales y los puntos de control que se llevan a cabo</t>
  </si>
  <si>
    <t>Validar que se tenga documentada la gestión a realizar para la prestación de los Servicios Ciudadanos Digitales permitiendo ejercer control sobre su implementación</t>
  </si>
  <si>
    <t>Elaborar y aprobar por la Subdirección de Servicios Ciudadanos Digitales los documentos que permitan conocer la gestión a realizar para la prestación de dichos servicios.</t>
  </si>
  <si>
    <t>Para evidenciar la gestión para la prestación de SCD, se cuenta con documentos como:
1. Carta Descriptiva del proceso de Prestación de SCD
2. Instructivo para la elaboración del diseño técnico interoperabilidad
3. Manual de Arquitectura de IO - Servidor de Seguridad
4. Formato Diseño Técnico Plantilla Interoperabilidad
5. Formato Protocolo Técnico de intercambio de información
6. Formato Acuerdo de Entendimiento suscrito entre la Agencia Nacional Digital y la Entidad para la vinculación a los Servicios Ciudadanos Digitales 
7. Carta Descriptiva del proceso de Gestión de Proyectos de CTI aplicada
8. Metodología para la integración de trámites
9. Instructivo para revisión y aprobación de fichas informativas
10. Formato Matriz de Evaluación y Revisión de fichas informativas
11. Instructivo para levantamiento de requerimientos de SCD
12. Instructivo para la ejecución de la etapa exploratoria
13. Formato Matriz de sistemas de información (AS, IS Y TO BE)</t>
  </si>
  <si>
    <t>Carencia de políticas de seguridad de la información</t>
  </si>
  <si>
    <t>* Pérdida de la información
* Uso indebido de la información.
* Perdida de imagen y confianza corporativa.</t>
  </si>
  <si>
    <t>Implementación de la Política de seguridad y privacidad de la información</t>
  </si>
  <si>
    <t>Validar la implementación de la Política de Seguridad y Privacidad de la información</t>
  </si>
  <si>
    <t>Elaborar plan de acción para la implementacion de la Política de Seguridad de la información en la AND.</t>
  </si>
  <si>
    <t xml:space="preserve">Revisar con la Dirección la necesidad de generar un plan para la implementación de la política de seguridad y privacidad de la información hasta lograr su adopción </t>
  </si>
  <si>
    <t>Se cuenta con la Política de Seguridad de la información actualizada y aprobada por el Comité de Gestión y Desempeño así como el Plan para la implementación del Sistema de gestión de seguridad de la información. Se encuentra publicado en el punto 6 de la sección de transparencia de la página web de la Agencia.</t>
  </si>
  <si>
    <t>Indisponibilidad de los sistemas de información y servicios de TI que utiliza la Agencia</t>
  </si>
  <si>
    <t>Indisponibilidad de servicios de TI</t>
  </si>
  <si>
    <t>Fallos en la infraestructura, conectividad, bases de datos y aplicaciones</t>
  </si>
  <si>
    <t>* Afectación de la prestación del servicio misional de la Entidad
* Afectación de la imagen institucional</t>
  </si>
  <si>
    <t>Dirección - Equipo de TI</t>
  </si>
  <si>
    <t>Hacer diagnóstico del servicio afectado para identificar componentes de TI y proceder con su resolución o hacer el escalamiento a proveedores en los casos de servicios tercerizados</t>
  </si>
  <si>
    <t xml:space="preserve">Dependiendo del servicio afectado se escala el caso al ingeniero responsable para que realice el diagnóstico mediante análisis de logs, pruebas de conectividad, disponibilidad de servicios, entre otros con el proposito de brindar la solución correspondiente. En caso de servicios tercerizados se realiza el escalmiento al centro de operaciones de los proveedores y se hace seguimiento al caso </t>
  </si>
  <si>
    <t xml:space="preserve">Implementación nueva del servicio afectado y restauración de copias de seguridad según disponibilidad </t>
  </si>
  <si>
    <t xml:space="preserve"> En caso de servicios tercerizados se cuenta con registro del escalmiento al centro de operaciones de los proveedores. En casos internos se cuenta con los registros mediante correo electrónico o herramientas colaborativas tal como whatsapp o slack. </t>
  </si>
  <si>
    <t xml:space="preserve">Indisponibilidad de recursos tecnológicos y humanos para el funcionamiento de la gestión de TI </t>
  </si>
  <si>
    <t>Indisponibilidad de recursos para TI</t>
  </si>
  <si>
    <t>Falta de identificación de recursos tecnológicos y humanos asociados a la gestión de TI</t>
  </si>
  <si>
    <t>Afectación en la prestación de servicios de TI para la gestión institucional</t>
  </si>
  <si>
    <t>Reestablecer el servicio cuando se presentan los fallos</t>
  </si>
  <si>
    <t>Verificar que se cuente con los recursos tecnológicos y humanos requeridos para la gestión de TI</t>
  </si>
  <si>
    <t>En el marco de la gestión de TI se identifican los recursos tecnólógicos y humanos requeridos para la implementación del Plan Estratégico de Gestión de TI de la Entidad</t>
  </si>
  <si>
    <t>Se cuenta con el Plan Estratégico de Tecnologías de la información y con los recursos tecnológicos y humanos requeridos para la gestión de TI en el marco del Plan Anual de adquisiciones del 2020 (el PETI se debe actualizar para 2021)</t>
  </si>
  <si>
    <t>Verificar que los perfiles requeridos cumplan con todos los elementos para brindar el apoyo necesario a la subdirección jurídica</t>
  </si>
  <si>
    <t>El subdirector jurídico define el perfil, objeto, funciones y requisitos de experiencia y formación del personal a contratar</t>
  </si>
  <si>
    <t>Se realiza seguimiento a la evolución del personal contratado y  se da por terminado el contrao o se espera a su finalización</t>
  </si>
  <si>
    <t>Se cuenta con los estudios previos elaborados para cada proceso contractual publicados en SECOP II, así como certificaciones de cumplimiento de los requisitos que reposan en el archivo de la entidad</t>
  </si>
  <si>
    <t>Realizar capacitación a los miembros de la subdirección jurídica con la finalidad de actualizar en todos los temas legales que estén relacionados con la AND</t>
  </si>
  <si>
    <t>Se realiza seguimiento a la evolución del personal contratado y se realizan planes de capacitaciones para actualizar en los temas legales que afecten a la AND</t>
  </si>
  <si>
    <t>Definir los procedimientos de control para una efectiva defensa de los intereses de la AND</t>
  </si>
  <si>
    <t>Subdirección Jurídica-Área encargada de dar insumo de respuesta (Técnica/Presupuestal)</t>
  </si>
  <si>
    <t>Verificar que se suministre respuesta de fondo a las consultas que se radiquen en la entidad</t>
  </si>
  <si>
    <t>Se recibe reclamación del ciudadano y se corrige la respuesta para que cumpla las expectavias</t>
  </si>
  <si>
    <t>Asistente de Dirección/Subdirección Jurídica</t>
  </si>
  <si>
    <t>Semanal</t>
  </si>
  <si>
    <t>Controlar los términos para dar respuesta a cada PQRS radicado en la entidad</t>
  </si>
  <si>
    <t xml:space="preserve">Se elabora y aprueba el procedimiento de defensa judicial en el que se identifiquen los puntos de control para el cumplimiento de las acciones legales </t>
  </si>
  <si>
    <t>Solicitar a Talento Humano de la Subdirección Adminsitrativa y Financiera la inclusión de capacitaciones asociadas a los temas legales que estén relacionados con la AND (dichas capacitaciones pueden ser brindadas por la AND o por entidades externas como CCE)</t>
  </si>
  <si>
    <t xml:space="preserve">Se elabora y aprueba el procedimiento de atención de PQRSD por parte de la Subdirección Jurídica y la Dirección como lineamiento para hacer la gestión correspondiente </t>
  </si>
  <si>
    <t>Se elabora y aprueba el procedimiento de atención de PQRSD por parte de la Subdirección Jurídica y la Dirección como lineamiento para hacer la gestión correspondiente.</t>
  </si>
  <si>
    <t>Se analizan las posibles consecuencias jurídicas y se planea la respectiva defensa a las providencias emitidas por el organo de control/judicial</t>
  </si>
  <si>
    <t>Se recibe reclamación del ciudadano o por vía judicial dando la respuesta pertinente</t>
  </si>
  <si>
    <t xml:space="preserve">Planes de capacitación de la Agencia y registros de sesiones de  capactitación </t>
  </si>
  <si>
    <t>Se cuenta con las siguientes herramientas de gestión en donde se identifican puntos de control para la defensa judicial de la entidad:
1. Carta Descriptiva del proceso en la que se identifican los puntos de control
2. Procedimiento Prevención de daño antijurídico
3. Procedimiento Atención de Procesos Judiciales
5. Formato control de solicitudes y asignación</t>
  </si>
  <si>
    <t>Se cuenta con el procedimiento de atención de PQRSD identificando los responsables, tiempos y posibles tipos de PQRSD, así como puntos de control en los que se verifique la respuesta de fondo desde la Subdirección correspondiente</t>
  </si>
  <si>
    <t>Se cuenta con el procedimiento de atención de PQRSD identificando los responsables, tiempos y posibles tipos de PQRSD, así como puntos de control en los que se verifique la respuesta de fondo desde la Subdirección correspondiente. Así mismo se cuenta con la base de datos con el control de PQRS y términos que reposa en los correos de la Subdirección Jurídica y de Dirección.</t>
  </si>
  <si>
    <t>Ausencia de contro sobre equipos</t>
  </si>
  <si>
    <t>Perdida de los equipos de cómputo</t>
  </si>
  <si>
    <t>Solicitud desde la Subdirección Administrativa y Financiera a los supervisores sobre la asignación de equipos a contratistas</t>
  </si>
  <si>
    <t xml:space="preserve">Subdirección Administrativa y Financiera - Profesional de Apoyo de TI </t>
  </si>
  <si>
    <t>Validar la ubicación y estado de los equipos de cómputo de la Agencia</t>
  </si>
  <si>
    <t>Cuando se genera una terminación de contrato de OPS se solicita a los supervisores que informen si el contratista tiene a cargo equipos para validar la devolución de estos</t>
  </si>
  <si>
    <t>Se reitera la solicitud a los supervisores hasta obtener la información</t>
  </si>
  <si>
    <t>Se cuenta con los correos electrónicos del Profesional de apoyo de TI de la Subdirección Administrativa y financiera solicitando la información a los supervisores</t>
  </si>
  <si>
    <t>Ausencia de control sobre los equipos de la Agencia</t>
  </si>
  <si>
    <t>Falta de seguimiento sobre la asignación de los equipos a contratista por parte de los supervisores</t>
  </si>
  <si>
    <t xml:space="preserve">No presentar oportunamente la declaración de impuestos </t>
  </si>
  <si>
    <t xml:space="preserve">No presentar impuestos </t>
  </si>
  <si>
    <t>Falta de conocimiento sobre los calendarios tributarios</t>
  </si>
  <si>
    <t>Sansiones a la Agencia por presentación extemporánea de impuestos</t>
  </si>
  <si>
    <t xml:space="preserve">Exigir la descarga de los calendarios tributarios y la programación para el pago de impuestos </t>
  </si>
  <si>
    <t>Subdirección Administrativa y Financiera - Subdirector</t>
  </si>
  <si>
    <t>Verificar el pago de impuestos requeridos para la Agencia</t>
  </si>
  <si>
    <t xml:space="preserve">El subdirector administrativo y financiero hace la solicitud de la generación del calendario tributario y la programación de pagos de  via correo electrónico </t>
  </si>
  <si>
    <t xml:space="preserve">La profesional de tesorería también debe conocer el calendario tributario como segundo filtro del tema </t>
  </si>
  <si>
    <t>Se cuenta con el correo electrónico solicitando la descarga de los calendarios y programación de pagos. De igual manera se cuenta con las presentaciones de las declaraciones realizadas en las fechas requeridas</t>
  </si>
  <si>
    <t>No tener la información de los estados financieros para presentarla ante entes de control</t>
  </si>
  <si>
    <t>No presentación de estados financieros</t>
  </si>
  <si>
    <t>Rotación de contador en la Entidad</t>
  </si>
  <si>
    <t>* Perdida de la información contable
* Acciones disciplinarias para el representante legal de la Agencia</t>
  </si>
  <si>
    <t>Diligianciamiento completo del formato de entrega del cargo por parte del personal que se desvincula de la Entidad, incluyendo informacion anexa que se requiera</t>
  </si>
  <si>
    <t>Subdirección Administrativa y Financiera - Contador</t>
  </si>
  <si>
    <t>Verificar la entrega de información requerida para presentar los estados financieros</t>
  </si>
  <si>
    <t>La Subdirección Administrativa y Financiera a través de talento humano solicita al contador el formato de entrega del cargo incluyendo la información anexa requerida para la obtención del paz y salvo para su desvinculación</t>
  </si>
  <si>
    <t>Responder los requerimientos de los entes de control</t>
  </si>
  <si>
    <t>Se cuenta con el formato de entrega del cargo de los contadores que se han desvinculado</t>
  </si>
  <si>
    <t>La información contable no refleje la realidad financiera de la Entidad a traves de los estados financieros</t>
  </si>
  <si>
    <t>No reflejar la realidad financiera de la Agencia</t>
  </si>
  <si>
    <t xml:space="preserve">Generar información desarticulada a la gestión institucional </t>
  </si>
  <si>
    <t>Generar información inadecuada</t>
  </si>
  <si>
    <t>Falta de lineamientos para la gestión de la comunicación en la Agencia</t>
  </si>
  <si>
    <t>Generar mal interpretaciones de la información publicada en los grupos de valor o interés</t>
  </si>
  <si>
    <t>Elaboración y aprobación de lineamientos para la gestión de comunicaciones en la Entidad</t>
  </si>
  <si>
    <t xml:space="preserve">Controlar la publicación de información articulada a la gestión institucional </t>
  </si>
  <si>
    <t>Se elaboran las herramientas de gestión que permitan generar lineamientos para la gestión de comunicaciones en la Agencia y se pasan a aprobación por la Dirección</t>
  </si>
  <si>
    <t>Se elimina la información desarticulada que se haya publicado</t>
  </si>
  <si>
    <t>Se cuenta con la elaboración y aprobación de las siguientes herramientas de gestión:
1. Política de Comunicación Estratégica
2. Carta Descriptiva del Proceso de Comunicación Estratégica
3. Plan Estratégico de Comunicaciones
4. Plan de Acción de comunicaciones</t>
  </si>
  <si>
    <t>Incumplimiento de metas institucionales</t>
  </si>
  <si>
    <t>Incumplimiento de metas asociadas al Plan Estratégico Institucional</t>
  </si>
  <si>
    <t xml:space="preserve">Falta de seguimiento a la gestión insitucional </t>
  </si>
  <si>
    <t>Perdida de imagen institucional ante los diferentes grupos de valor e interés</t>
  </si>
  <si>
    <t>Realizar seguuimiento al cumplimiento de metas estratégicas y al plan de acción institucional</t>
  </si>
  <si>
    <t>Dirección - Profesional de Planeación</t>
  </si>
  <si>
    <t>Verificar el cumplimiento de metas estratégicas y del plan de acción institucional</t>
  </si>
  <si>
    <t>Se realiza seguimiento trimestral al cumplimiento de metas estratégicas el cual es reportado a MinTIC ya que estas se encuentran asociadas al Plan Estratégico Institucional y al Plan Estratégico Sectorial. De igual manera se hace seguimiento al cumplimiento del Plan de Acción Institucional desde el Comité de Gestión y Desempeño. Igualmente se reporta a MinTIC a través de ASPA.</t>
  </si>
  <si>
    <t>Revisar con la Dirección la necesidad de generar controles frente al cumplimiento de las metas y plan de acción institucional</t>
  </si>
  <si>
    <t>Se cuenta con los reportes del avance de metas en el marco del Plan Estratégico Sectorial - PES, realizado de manera trimestral a MinTIC, así como con los reportes del plan de acción en el ASPA de MinTIC y las Actas de Comité de Gestión y Desempeño Institucional</t>
  </si>
  <si>
    <t>Ocultar información estratégica para la toma de decisiones institucionales para beneficio propio o de un tercero</t>
  </si>
  <si>
    <t xml:space="preserve">Alterar el acceso a sistemas de información de la AND a cambio de un beneficio particular o de un tercero. </t>
  </si>
  <si>
    <t>Alterar información pública de la gestión insitucional para beneficiar intereses particulares</t>
  </si>
  <si>
    <t xml:space="preserve">Presentar u ocultar información pública para afectar la imagen institucional en  beneficio de intereses particulares. </t>
  </si>
  <si>
    <t>Manipular los lineamientos técnicos asociados al Modelo de Servicios Ciudadanos Digitales por un beneficio particular</t>
  </si>
  <si>
    <t>Alterar las etapas de la ejecución de proyectos de soluciones tecnológicas  para obtener beneficio propio o de un particular</t>
  </si>
  <si>
    <t xml:space="preserve">Recibir o solicitar una retribución a cambio de favorecer a terceros en la adjudicación de procesos contractuales </t>
  </si>
  <si>
    <t>Alterar o sustraer la documentación de la gestión insitucional para un beneficio particular o de un tercero</t>
  </si>
  <si>
    <t>Adquisición o sustracción de bienes y servicios no incluidos en el Plan de Adquisiciones Anual (PAA) de la Entidad para beneficio particular o de terceros.</t>
  </si>
  <si>
    <t>Adquisición de bienes y/o servicios no requeridos para beneficio particular o de un tercero</t>
  </si>
  <si>
    <t>Alterar información presupuestal o contable en beneficio particular o de un tercero</t>
  </si>
  <si>
    <t>Manipular procesos o actuaciones jurídicas para beneficio propio o de un tercero</t>
  </si>
  <si>
    <t>Orientar el proceso de faltas  y/o sanciones disciplinarias a favor del investigado o de un tercero generando inclumplimiento al debido proceso</t>
  </si>
  <si>
    <t>Alterar el proceso de vinculación de personal para un favorecimiento personal o de un tercero</t>
  </si>
  <si>
    <t>No implementar las acciones de tranparencia y acceso a la información para favorecer a terceros</t>
  </si>
  <si>
    <t>Recibir o solicitar retribución a cambio de manipular los resultados de los ejercicios de evaluación y seguimiento para favorecer a un tercero.</t>
  </si>
  <si>
    <t>Alterar u ocultar información relacionada con los resultados de los procesos, planes institucionales y/o informes de gestión, favoreciendo a terceros</t>
  </si>
  <si>
    <t>Manipular las condiciones para la prestación de los Servicios Ciudadanos Digitales base para beneficio propio o de terceros</t>
  </si>
  <si>
    <t>Permitir el acceso a los activos de información de la AND para beneficio particular</t>
  </si>
  <si>
    <t>* Información errada para la toma de decisiones
* Pérdida de confiabilidad en el ejercicio de seguimiento y control.
* Baja credibilidad de la gestión institucional
* Desconocimiento de resultados  o presentación de información falsa
* Desviación de recursos</t>
  </si>
  <si>
    <t xml:space="preserve">Falta de independencia en las actividades de seguimiento y control ante presiones para la modificación de resultados de los ejercicios de evaluación y seguimiento. </t>
  </si>
  <si>
    <t>Verificar la planeación de auditoría conforme al programa anual de auditorías y los requisitos legales vigentes, remitiendo el plan de auditoría aprobado al inicio del ejercicio y llevar a cabo las auditorías sobre los procesos por parte del profesional de control interno</t>
  </si>
  <si>
    <t>Cada vez que se adelantan ejercicios de evaluación y seguimiento</t>
  </si>
  <si>
    <r>
      <t xml:space="preserve">Establecer un Programa anual de auditorías </t>
    </r>
    <r>
      <rPr>
        <sz val="11"/>
        <rFont val="Calibri"/>
        <family val="2"/>
      </rPr>
      <t>internas por parte de control interno y v</t>
    </r>
    <r>
      <rPr>
        <sz val="11"/>
        <color theme="1"/>
        <rFont val="Calibri"/>
        <family val="2"/>
      </rPr>
      <t>erificar que el plan de auditoría defina los aspectos relevantes para el ejercicio de auditoría (objetivos, alcance, metodología, etc).</t>
    </r>
  </si>
  <si>
    <t>Realizar los ajustes y correcciones al plan de auditoría de modo que se cumpla con los requisitos establecidos para su validación.</t>
  </si>
  <si>
    <t>Se cuenta con el Programa de auditoría para el 2020 elaborado y aprobado por la Dirección a través del Comité de Gestión y Desempeño Institucional y el plan de auditoría</t>
  </si>
  <si>
    <r>
      <t>Se cuenta con la caracterización del proceso aprobada por los líderes del proceso, así mismo se encuentran documentos asociados a la ejecución de los proyectos (manuales, metodologías, guías, formatos, etc.) aprobados por los líderes del proceso</t>
    </r>
    <r>
      <rPr>
        <sz val="11"/>
        <color rgb="FFFF0000"/>
        <rFont val="Calibri"/>
        <family val="2"/>
        <scheme val="minor"/>
      </rPr>
      <t xml:space="preserve"> </t>
    </r>
    <r>
      <rPr>
        <sz val="11"/>
        <rFont val="Calibri"/>
        <family val="2"/>
        <scheme val="minor"/>
      </rPr>
      <t>(continuar con el levantamiento).</t>
    </r>
    <r>
      <rPr>
        <sz val="11"/>
        <color rgb="FFFF0000"/>
        <rFont val="Calibri"/>
        <family val="2"/>
        <scheme val="minor"/>
      </rPr>
      <t xml:space="preserve">
</t>
    </r>
    <r>
      <rPr>
        <sz val="11"/>
        <rFont val="Calibri"/>
        <family val="2"/>
        <scheme val="minor"/>
      </rPr>
      <t>Por otra parte se hace seguimiento semanal a la ejecución de los proyectos por parte del Subdirector de Desarrollo y los gerentes de los proyectos para controlar su cumplimiento</t>
    </r>
  </si>
  <si>
    <r>
      <t>Se cuenta con las siguientes herramientas de gestión elaboradas y aprobadas por la Dirección como líder de este proceso:
1. Plan Estratégico de comunicaciones
2. Política de Comunicación Estratégica
3. Plan Estratégico de Grupos de interés
4. Esquema de publicación de información</t>
    </r>
    <r>
      <rPr>
        <sz val="11"/>
        <rFont val="Calibri"/>
        <family val="2"/>
        <scheme val="minor"/>
      </rPr>
      <t xml:space="preserve"> (está en proceso de construcción)</t>
    </r>
  </si>
  <si>
    <t>Revisar con el líder del proceso las acciones de mejora para que se de el seguimiento y verificación de la articulación requerida entre los planes</t>
  </si>
  <si>
    <t>Revisar con el líder del proceso las acciones de mejora para que se de la elaboración e implementación de las herramientas de gestión requeridas</t>
  </si>
  <si>
    <t>Revisar con el líder del proceso las acciones de mejora para que se publique lo correspondiente</t>
  </si>
  <si>
    <t xml:space="preserve">Revisar con el líder del proceso el cumplimiento de los puntos de control del proceso </t>
  </si>
  <si>
    <t>Revisar con el líder del proceso el cumplimiento de los puntos de control de la adquisición de bienes y servicios</t>
  </si>
  <si>
    <t>Revisar con el líder del proceso el cumplimiento de los puntos de control de la gestión financiera de la entidad</t>
  </si>
  <si>
    <t>Revisar con el líder del proceso el cumplimiento de los puntos de control de la gestión jurídica de la entidad</t>
  </si>
  <si>
    <t>Revisar con el líder del proceso el cumplimiento del procedimiento de control disciplinario</t>
  </si>
  <si>
    <t>Revisar el líder del proceso el cumplimiento de la política</t>
  </si>
  <si>
    <t>Revisar con el líder del proceso la implementación de la gestión para la prestación de SCD de acuerdo con lo documentado</t>
  </si>
  <si>
    <t xml:space="preserve">No entregar los productos de CTI aplicada en los tiempos y con las condiciones establecidas en los convenios o contratos </t>
  </si>
  <si>
    <t xml:space="preserve">No entregar los productos de CTI aplicada </t>
  </si>
  <si>
    <t xml:space="preserve">Falla en la ejecución de las etapas o subprocesos del proceso Gestión de Proyectos de CTI aplicada </t>
  </si>
  <si>
    <t xml:space="preserve">Incumplimiento de convenios o contratos firmados con entidades </t>
  </si>
  <si>
    <t>Seguimiento al Plan de gestión de riesgos de cada proyecto junto con el cliente</t>
  </si>
  <si>
    <t>Gerente de proyecto</t>
  </si>
  <si>
    <t>Validar que no se presenten fallas o hacer oportunamente la corrección en la ejecución de las etapas o subprocesos del Proceso Gestión de Proyectos de CTI aplicada</t>
  </si>
  <si>
    <t>A través de las reuniones de seguimiento con las entidades en las cuales se lleva a cabo la verificación del estado de los riesgos del proyecto para evitar su materialización. De igual manera, al interior de cada proyecto se llevan a cabo reuniones de seguimiento con el equipo para revisar y corregir desviaciones</t>
  </si>
  <si>
    <t>Revisar entre el Subdirector y el Gerente del proyecto las oportunidades de mejora para llevar a cabo el seguimiento correspondiente</t>
  </si>
  <si>
    <t>* Actas de reuniones de seguimiento de cada proyecto en las que se encuentra la verificación del estado de los riesgos
* Matrices de riesgos por proyecto</t>
  </si>
  <si>
    <t>Identificar los recursos tecnológicos y humanos requeridos para la gestión de TI, de acuerdo con el plan definido por la entidad para este proceso - PETI</t>
  </si>
  <si>
    <t>Se realizan las actividades priorizadas con los recursos tecnológicos y humanos con los que se cuenta</t>
  </si>
  <si>
    <t>No adelantar ejercicios de evaluación que permitan fortalecer la política de control interno en el marco de MIPG</t>
  </si>
  <si>
    <t>No realizar evaluación desde el rol de control interno</t>
  </si>
  <si>
    <t>Ausencia de metodología para el desarrollo de ejercicios de evaluación y seguimiento asociados a la política de control interno en el marco de MIPG</t>
  </si>
  <si>
    <t>Incumplimiento parcial de la Política de Control Interno de MIPG</t>
  </si>
  <si>
    <t xml:space="preserve">Elaboración y aprobación de herramientas de gestión que permiten el desarrollo de ejercicios de evaluación y seguimiento asociados a la política de control interno en el marco de MIPG </t>
  </si>
  <si>
    <t>Profesional de control interno</t>
  </si>
  <si>
    <t>Verificar el cumplimiento de la aplicación de las herramientas de gestion que permitan hacer el seguimiento y evaluación requeridos</t>
  </si>
  <si>
    <t>Se elaboran y aprueban por parte de la Dirección las herramientas de gestión correspondientes a este proceso</t>
  </si>
  <si>
    <t xml:space="preserve">Se cuenta con herramientas de gestión como:
1. Carta Descriptiva del Proceso Seguimiento, medición, evaluación y control
2. Guía para la realización de auditorías internas
3. Guía para la administración de riesgos
4. Procedimiento de auditoría interna
5. Formatos asociados al seguimiento, medición, evaluación y control </t>
  </si>
  <si>
    <t>Realizar los ajustes a las herramientas de gestión y presentar nuevamente a la Dirección para aprobación</t>
  </si>
  <si>
    <t>Incumplimiento en la implementación del Sistema de Seguridad de la Información para la Entidad</t>
  </si>
  <si>
    <t>Falta de un plan de trabajo para la implementación del Sistema de Seguridad de la inforamción aprobado por la alta dirección</t>
  </si>
  <si>
    <t>* Incumplimiento normativo 
* No obtener la certificación del Sistema de Seguridad de la información
* Falta de fortalecimiento de seguridad de la información en los activos y procesos críticos de la Entidad</t>
  </si>
  <si>
    <t>Elaboración y aprobación del Plan para la implementación del Sistema de Seguridad y Privacidad de la información</t>
  </si>
  <si>
    <t>Líder de seguridad de la información</t>
  </si>
  <si>
    <t>Verificar que se implementen los requisitos del Sistema de Seguridad de la información en la entidad</t>
  </si>
  <si>
    <t>Se elabora y aprueba por parte de la alta dirección el plan para la implementación del Sistema de Seguridad de la información y se realizan seguimientos trimestrales al cumplimiento de este</t>
  </si>
  <si>
    <t>Revisar con la alta dirección la necesidad de asignación de recursos para la implementación del Plan y actualizarlo de ser necesario</t>
  </si>
  <si>
    <t>Se cuenta con el Plan para la implementación del Sistema de Seguridad y Privacidad de la información aprobado por parte del Comité de Gestión y Desempeño. Así mismo se cuenta con los registros de la contratación del talento humano y herramientas tecnológicas y de seguridad para la implementación del sistema</t>
  </si>
  <si>
    <t>Incumplimiento de la implementación del SGSI</t>
  </si>
  <si>
    <t>Demora en la definición de requerimientos para la integración de trámites a SCD</t>
  </si>
  <si>
    <t xml:space="preserve">Ausencia de personal de la entidad que defina puntualmente los requerimientos para desarrollar los productos para la integración de trámites al Modelo de Servicios Ciudadanos Digitales y Gov.co  </t>
  </si>
  <si>
    <t>Subdirectora de SCD</t>
  </si>
  <si>
    <t>Subdirectora de Servicios Ciudadanos Digitales</t>
  </si>
  <si>
    <t>Validar que se cuente con la persona que pueda definir por parte de la entidad los requerimientos para la integración de trámites al Modelo de SCD</t>
  </si>
  <si>
    <t>Historias de usuario y ajustes en las mismas para la definición final de requerimientos por parte de las entidades asistidas para la integración de trámites al Modelo de SCD</t>
  </si>
  <si>
    <t>No lograr coordinar a los actores vinculados a la prestación de SCD</t>
  </si>
  <si>
    <t>No lograr llevar a cabo la coordinación de los actores  vinculados a la prestación de los servicios ciudadanos digitales</t>
  </si>
  <si>
    <t>No contar con lineamientos, directrices o herramientas de gestión que guíen la coordinación a realizar con los diferentes actores para la prestación de los SCD</t>
  </si>
  <si>
    <t>Inclumplimiento del rol de articulador de los SCD por parte de la Agencia</t>
  </si>
  <si>
    <t>Elaboración y aprobación de lineamientos, directrices y herramientas de gestión para la vinculación de los diferentes actores para la prestación de los SCD</t>
  </si>
  <si>
    <t>Validar que existan los lineamientos, directrices y herramientas de gestión que permitan ejercer la coordinación de los diferentes actores para la prestación de los SCD</t>
  </si>
  <si>
    <t>Se realiza la revisión de los documentos generados como lineamientos asociados a la vinculación y coordinación de los actores para la prestación de los SCD por parte de MinTIC.  Así mismo se elaboran herramientas de gestión para la vinculación y coordinación de los actores desde la Agencia</t>
  </si>
  <si>
    <t>Revisión con MinTIC para llevar a cabo lo requerido para la elaboración y aprobación de lineamientos para la coordinación de los SCD
De igual manera revisar con la líder del proceso la aprobación de las herramientas de gestión asociadas al tema</t>
  </si>
  <si>
    <t>Se cuenta con los documentos generados como lineamientos para la coordinación de los actores para la prestación de los servicios ciudadanos digitales desde MinTIC: 
1. Decreto 620 de 2020 Por el cual se establecen los lineamientos generales en el uso y operación de los servicios ciudadanos digitales 
2. Resolución 002160 de 2020 para orientar a las entidades públicas en la implementación de los Servicios Ciudadanos Digitales.
3. Guía de lineamientos de los Servicios Ciudadanos Digitales 
4. Guía para vinculación y uso de los Servicios Ciudadanos Digitales.
Así mismo se cuenta con herramientas de gestión desde la AND como:
1. Formato Protocolo técnico de intercambio de información
2. Formato Acuerdo de entendimiento suscrito entre las entidades y la AND</t>
  </si>
  <si>
    <t xml:space="preserve">Se verifcó la existencia de las Actas de Comité Institucional de Gestión y Desempeño firmadas por la Dirección evidenciandose la revisión y aprobación del plan de acción 2020. 
Asi mismo se evienció la publicación de los planes estratégico y de acción institucional en la sección de transparencia de la página web (punto 6 del menú de la sección) </t>
  </si>
  <si>
    <t xml:space="preserve">Se verificó la existencia del Acta de Comité de Gestión y desempeño en la que se revisó la alineación del Plan Estratégico Insitucional con el plan de acción de la Agencia, llevando a cabo el seguimiento a su cumplimiento en el marco del comité de gestion y desempeño institucional. </t>
  </si>
  <si>
    <t xml:space="preserve">Se verificó la existencia de las herramientas de gestión asociadas en el control del riesgo las cuales se encuentran publicadas tanto en la intranet como en la página web de la Agencia. </t>
  </si>
  <si>
    <t xml:space="preserve">Se verificó la existencia de las herramientas de gestión asociadas en el control del riesgo las cuales se encuentran publicadas tanto en la intranet como en la página web de la Agencia. 
Los documentos generados como lineamientos para la estructuración e implementación de servicios ciudadanos digitales desde MinTIC se encuentran publicados en la página web del Ministerio.  </t>
  </si>
  <si>
    <t>Se encuentran las publicaciones de los lineamientos:  https://www.mintic.gov.co/portal/inicio/Sala-de-Prensa/Noticias/152267:MinTIC-establece-lineamientos-para-que-las-entidades-publicas-mejoren-su-relacion-con-los-ciudadanos-mediante-el-uso-de-medios-digitales</t>
  </si>
  <si>
    <t xml:space="preserve"> Se verificó la existencia del Acta del Comité de Gestión y Desempeño en el marco del cual la Dirección aprobó el PAA 2020. Así mismo, se encontró que en SECOP se encuentra publicado el PAA 2020</t>
  </si>
  <si>
    <t xml:space="preserve">SSe verificó la existencia de las herramientas de gestión asociadas en el control del riesgo las cuales se encuentran publicadas tanto en la intranet como en la página web de la Agencia. </t>
  </si>
  <si>
    <t>Seguimiento al cumplimiento de acciones
18/12/2020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</si>
</sst>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quot;€&quot;_-;\-* #,##0.00\ &quot;€&quot;_-;_-* &quot;-&quot;??\ &quot;€&quot;_-;_-@_-"/>
  </numFmts>
  <fonts count="56" x14ac:knownFonts="1">
    <font>
      <sz val="11"/>
      <color theme="1"/>
      <name val="Calibri"/>
      <family val="2"/>
      <scheme val="minor"/>
    </font>
    <font>
      <sz val="11"/>
      <color indexed="8"/>
      <name val="Calibri"/>
      <family val="2"/>
    </font>
    <font>
      <b/>
      <sz val="11"/>
      <color indexed="8"/>
      <name val="Calibri"/>
      <family val="2"/>
    </font>
    <font>
      <b/>
      <sz val="11"/>
      <color indexed="63"/>
      <name val="Calibri"/>
      <family val="2"/>
    </font>
    <font>
      <sz val="11"/>
      <name val="Calibri"/>
      <family val="2"/>
    </font>
    <font>
      <sz val="8"/>
      <color indexed="8"/>
      <name val="Calibri"/>
      <family val="2"/>
    </font>
    <font>
      <sz val="11"/>
      <color indexed="8"/>
      <name val="Calibri"/>
      <family val="2"/>
    </font>
    <font>
      <b/>
      <sz val="11"/>
      <color indexed="8"/>
      <name val="Calibri"/>
      <family val="2"/>
    </font>
    <font>
      <sz val="11"/>
      <color indexed="9"/>
      <name val="Calibri"/>
      <family val="2"/>
    </font>
    <font>
      <sz val="10"/>
      <name val="Arial"/>
      <family val="2"/>
    </font>
    <font>
      <b/>
      <sz val="12"/>
      <color indexed="8"/>
      <name val="Calibri"/>
      <family val="2"/>
    </font>
    <font>
      <b/>
      <sz val="14"/>
      <color indexed="8"/>
      <name val="Calibri"/>
      <family val="2"/>
    </font>
    <font>
      <b/>
      <sz val="11"/>
      <color theme="1"/>
      <name val="Calibri"/>
      <family val="2"/>
      <scheme val="minor"/>
    </font>
    <font>
      <sz val="11"/>
      <name val="Calibri"/>
      <family val="2"/>
      <scheme val="minor"/>
    </font>
    <font>
      <b/>
      <sz val="11"/>
      <name val="Calibri"/>
      <family val="2"/>
      <scheme val="minor"/>
    </font>
    <font>
      <b/>
      <sz val="10"/>
      <color theme="1"/>
      <name val="Calibri"/>
      <family val="2"/>
      <scheme val="minor"/>
    </font>
    <font>
      <b/>
      <sz val="10"/>
      <color indexed="8"/>
      <name val="Calibri"/>
      <family val="2"/>
      <scheme val="minor"/>
    </font>
    <font>
      <b/>
      <sz val="10"/>
      <name val="Calibri"/>
      <family val="2"/>
      <scheme val="minor"/>
    </font>
    <font>
      <b/>
      <sz val="12"/>
      <color theme="0"/>
      <name val="Calibri"/>
      <family val="2"/>
    </font>
    <font>
      <b/>
      <sz val="9"/>
      <color rgb="FF000000"/>
      <name val="Calibri"/>
      <family val="2"/>
      <scheme val="minor"/>
    </font>
    <font>
      <b/>
      <sz val="10"/>
      <color rgb="FF000000"/>
      <name val="Calibri"/>
      <family val="2"/>
      <scheme val="minor"/>
    </font>
    <font>
      <b/>
      <sz val="14"/>
      <color theme="0"/>
      <name val="Calibri"/>
      <family val="2"/>
    </font>
    <font>
      <b/>
      <sz val="9"/>
      <color theme="1"/>
      <name val="Calibri"/>
      <family val="2"/>
      <scheme val="minor"/>
    </font>
    <font>
      <sz val="9"/>
      <color theme="1"/>
      <name val="Calibri"/>
      <family val="2"/>
      <scheme val="minor"/>
    </font>
    <font>
      <sz val="11"/>
      <color theme="1"/>
      <name val="Calibri"/>
      <family val="2"/>
      <scheme val="minor"/>
    </font>
    <font>
      <sz val="11"/>
      <color theme="0"/>
      <name val="Calibri"/>
      <family val="2"/>
      <scheme val="minor"/>
    </font>
    <font>
      <sz val="10"/>
      <color theme="1"/>
      <name val="Calibri"/>
      <family val="2"/>
      <scheme val="minor"/>
    </font>
    <font>
      <sz val="9"/>
      <color theme="0"/>
      <name val="Calibri"/>
      <family val="2"/>
      <scheme val="minor"/>
    </font>
    <font>
      <b/>
      <sz val="11"/>
      <color theme="0"/>
      <name val="Calibri"/>
      <family val="2"/>
      <scheme val="minor"/>
    </font>
    <font>
      <b/>
      <sz val="10"/>
      <color theme="0"/>
      <name val="Calibri"/>
      <family val="2"/>
      <scheme val="minor"/>
    </font>
    <font>
      <sz val="8"/>
      <color theme="0"/>
      <name val="Calibri"/>
      <family val="2"/>
      <scheme val="minor"/>
    </font>
    <font>
      <sz val="10"/>
      <color theme="1"/>
      <name val="Arial"/>
      <family val="2"/>
    </font>
    <font>
      <sz val="9"/>
      <color rgb="FF000000"/>
      <name val="Tahoma"/>
      <family val="2"/>
    </font>
    <font>
      <sz val="10"/>
      <color rgb="FF000000"/>
      <name val="Tahoma"/>
      <family val="2"/>
    </font>
    <font>
      <b/>
      <sz val="9"/>
      <color rgb="FF000000"/>
      <name val="Tahoma"/>
      <family val="2"/>
    </font>
    <font>
      <b/>
      <sz val="10"/>
      <color rgb="FF000000"/>
      <name val="Tahoma"/>
      <family val="2"/>
    </font>
    <font>
      <b/>
      <sz val="10"/>
      <color rgb="FF000000"/>
      <name val="Calibri"/>
      <family val="2"/>
    </font>
    <font>
      <b/>
      <sz val="11"/>
      <color rgb="FF000000"/>
      <name val="Calibri"/>
      <family val="2"/>
    </font>
    <font>
      <sz val="11"/>
      <color rgb="FF000000"/>
      <name val="Calibri"/>
      <family val="2"/>
    </font>
    <font>
      <b/>
      <sz val="20"/>
      <color theme="0"/>
      <name val="Calibri"/>
      <family val="2"/>
    </font>
    <font>
      <sz val="12"/>
      <color rgb="FF000000"/>
      <name val="Calibri"/>
      <family val="2"/>
      <scheme val="minor"/>
    </font>
    <font>
      <sz val="8"/>
      <name val="Arial"/>
      <family val="2"/>
    </font>
    <font>
      <b/>
      <sz val="6"/>
      <name val="Arial"/>
      <family val="2"/>
    </font>
    <font>
      <sz val="6"/>
      <name val="Arial"/>
      <family val="2"/>
    </font>
    <font>
      <sz val="6"/>
      <color theme="1"/>
      <name val="Arial"/>
      <family val="2"/>
    </font>
    <font>
      <b/>
      <sz val="11"/>
      <color theme="0" tint="-4.9989318521683403E-2"/>
      <name val="Calibri"/>
      <family val="2"/>
      <scheme val="minor"/>
    </font>
    <font>
      <sz val="9"/>
      <name val="Arial"/>
      <family val="2"/>
    </font>
    <font>
      <sz val="8"/>
      <color theme="0"/>
      <name val="Arial"/>
      <family val="2"/>
    </font>
    <font>
      <sz val="11"/>
      <color theme="1"/>
      <name val="Calibri"/>
      <family val="2"/>
    </font>
    <font>
      <b/>
      <sz val="12"/>
      <color theme="1"/>
      <name val="Calibri"/>
      <family val="2"/>
      <scheme val="minor"/>
    </font>
    <font>
      <sz val="16"/>
      <color theme="0" tint="-0.499984740745262"/>
      <name val="Calibri"/>
      <family val="2"/>
      <scheme val="minor"/>
    </font>
    <font>
      <b/>
      <sz val="16"/>
      <color theme="1" tint="0.499984740745262"/>
      <name val="Calibri"/>
      <family val="2"/>
      <scheme val="minor"/>
    </font>
    <font>
      <b/>
      <sz val="20"/>
      <color theme="1" tint="0.499984740745262"/>
      <name val="Calibri"/>
      <family val="2"/>
      <scheme val="minor"/>
    </font>
    <font>
      <b/>
      <sz val="12"/>
      <color theme="0"/>
      <name val="Calibri"/>
      <family val="2"/>
      <scheme val="minor"/>
    </font>
    <font>
      <sz val="8"/>
      <name val="Calibri"/>
      <family val="2"/>
      <scheme val="minor"/>
    </font>
    <font>
      <sz val="11"/>
      <color rgb="FFFF0000"/>
      <name val="Calibri"/>
      <family val="2"/>
      <scheme val="minor"/>
    </font>
  </fonts>
  <fills count="33">
    <fill>
      <patternFill patternType="none"/>
    </fill>
    <fill>
      <patternFill patternType="gray125"/>
    </fill>
    <fill>
      <patternFill patternType="solid">
        <fgColor indexed="22"/>
        <bgColor indexed="31"/>
      </patternFill>
    </fill>
    <fill>
      <patternFill patternType="solid">
        <fgColor indexed="13"/>
        <bgColor indexed="34"/>
      </patternFill>
    </fill>
    <fill>
      <patternFill patternType="solid">
        <fgColor indexed="52"/>
        <bgColor indexed="64"/>
      </patternFill>
    </fill>
    <fill>
      <patternFill patternType="solid">
        <fgColor indexed="10"/>
        <bgColor indexed="64"/>
      </patternFill>
    </fill>
    <fill>
      <patternFill patternType="solid">
        <fgColor theme="0" tint="-4.9989318521683403E-2"/>
        <bgColor indexed="64"/>
      </patternFill>
    </fill>
    <fill>
      <patternFill patternType="solid">
        <fgColor theme="0"/>
        <bgColor indexed="64"/>
      </patternFill>
    </fill>
    <fill>
      <patternFill patternType="solid">
        <fgColor rgb="FF00B0F0"/>
        <bgColor indexed="64"/>
      </patternFill>
    </fill>
    <fill>
      <patternFill patternType="solid">
        <fgColor theme="9" tint="-0.249977111117893"/>
        <bgColor indexed="64"/>
      </patternFill>
    </fill>
    <fill>
      <patternFill patternType="solid">
        <fgColor theme="0"/>
        <bgColor indexed="31"/>
      </patternFill>
    </fill>
    <fill>
      <patternFill patternType="solid">
        <fgColor theme="0" tint="-0.14999847407452621"/>
        <bgColor indexed="64"/>
      </patternFill>
    </fill>
    <fill>
      <patternFill patternType="solid">
        <fgColor rgb="FFFFFFFF"/>
        <bgColor indexed="64"/>
      </patternFill>
    </fill>
    <fill>
      <patternFill patternType="solid">
        <fgColor rgb="FF00CC00"/>
        <bgColor indexed="31"/>
      </patternFill>
    </fill>
    <fill>
      <patternFill patternType="solid">
        <fgColor theme="5" tint="-0.249977111117893"/>
        <bgColor indexed="64"/>
      </patternFill>
    </fill>
    <fill>
      <patternFill patternType="solid">
        <fgColor theme="1" tint="0.499984740745262"/>
        <bgColor indexed="64"/>
      </patternFill>
    </fill>
    <fill>
      <patternFill patternType="solid">
        <fgColor theme="2"/>
        <bgColor indexed="64"/>
      </patternFill>
    </fill>
    <fill>
      <patternFill patternType="solid">
        <fgColor rgb="FF92D050"/>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0" tint="-0.34998626667073579"/>
        <bgColor indexed="64"/>
      </patternFill>
    </fill>
    <fill>
      <patternFill patternType="solid">
        <fgColor rgb="FF7030A0"/>
        <bgColor indexed="64"/>
      </patternFill>
    </fill>
    <fill>
      <patternFill patternType="solid">
        <fgColor theme="0" tint="-0.499984740745262"/>
        <bgColor indexed="64"/>
      </patternFill>
    </fill>
    <fill>
      <patternFill patternType="lightUp">
        <bgColor theme="0" tint="-0.499984740745262"/>
      </patternFill>
    </fill>
    <fill>
      <patternFill patternType="solid">
        <fgColor rgb="FF4477F0"/>
        <bgColor indexed="64"/>
      </patternFill>
    </fill>
    <fill>
      <patternFill patternType="solid">
        <fgColor theme="2" tint="-9.9978637043366805E-2"/>
        <bgColor indexed="64"/>
      </patternFill>
    </fill>
    <fill>
      <patternFill patternType="solid">
        <fgColor rgb="FF7BEFC3"/>
        <bgColor indexed="64"/>
      </patternFill>
    </fill>
    <fill>
      <patternFill patternType="solid">
        <fgColor rgb="FF632990"/>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rgb="FFFFFF00"/>
        <bgColor indexed="64"/>
      </patternFill>
    </fill>
  </fills>
  <borders count="85">
    <border>
      <left/>
      <right/>
      <top/>
      <bottom/>
      <diagonal/>
    </border>
    <border>
      <left style="thin">
        <color indexed="63"/>
      </left>
      <right style="thin">
        <color indexed="63"/>
      </right>
      <top style="thin">
        <color indexed="63"/>
      </top>
      <bottom style="thin">
        <color indexed="63"/>
      </bottom>
      <diagonal/>
    </border>
    <border>
      <left style="thin">
        <color indexed="9"/>
      </left>
      <right style="thin">
        <color indexed="9"/>
      </right>
      <top/>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diagonal/>
    </border>
    <border>
      <left style="thin">
        <color indexed="8"/>
      </left>
      <right/>
      <top/>
      <bottom style="thin">
        <color indexed="8"/>
      </bottom>
      <diagonal/>
    </border>
    <border>
      <left style="thin">
        <color indexed="8"/>
      </left>
      <right/>
      <top style="thin">
        <color indexed="8"/>
      </top>
      <bottom style="thin">
        <color indexed="8"/>
      </bottom>
      <diagonal/>
    </border>
    <border>
      <left/>
      <right style="thin">
        <color indexed="8"/>
      </right>
      <top/>
      <bottom/>
      <diagonal/>
    </border>
    <border>
      <left/>
      <right style="thin">
        <color indexed="8"/>
      </right>
      <top/>
      <bottom style="thin">
        <color indexed="8"/>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top style="medium">
        <color indexed="64"/>
      </top>
      <bottom style="medium">
        <color indexed="64"/>
      </bottom>
      <diagonal/>
    </border>
    <border>
      <left style="hair">
        <color rgb="FFFF0000"/>
      </left>
      <right/>
      <top/>
      <bottom/>
      <diagonal/>
    </border>
    <border>
      <left style="thin">
        <color indexed="64"/>
      </left>
      <right style="hair">
        <color rgb="FFFF0000"/>
      </right>
      <top/>
      <bottom style="hair">
        <color rgb="FFFF0000"/>
      </bottom>
      <diagonal/>
    </border>
    <border>
      <left style="hair">
        <color rgb="FFFF0000"/>
      </left>
      <right style="thin">
        <color indexed="64"/>
      </right>
      <top/>
      <bottom style="hair">
        <color rgb="FFFF0000"/>
      </bottom>
      <diagonal/>
    </border>
    <border>
      <left/>
      <right style="thin">
        <color indexed="64"/>
      </right>
      <top style="thin">
        <color indexed="64"/>
      </top>
      <bottom style="hair">
        <color rgb="FFFF0000"/>
      </bottom>
      <diagonal/>
    </border>
    <border>
      <left/>
      <right style="thin">
        <color indexed="64"/>
      </right>
      <top/>
      <bottom style="hair">
        <color rgb="FFFF0000"/>
      </bottom>
      <diagonal/>
    </border>
    <border>
      <left/>
      <right/>
      <top style="thin">
        <color auto="1"/>
      </top>
      <bottom style="thin">
        <color auto="1"/>
      </bottom>
      <diagonal/>
    </border>
    <border>
      <left/>
      <right/>
      <top style="medium">
        <color indexed="64"/>
      </top>
      <bottom style="thin">
        <color auto="1"/>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auto="1"/>
      </top>
      <bottom style="thin">
        <color auto="1"/>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rgb="FFFF0000"/>
      </right>
      <top/>
      <bottom/>
      <diagonal/>
    </border>
    <border>
      <left style="medium">
        <color indexed="64"/>
      </left>
      <right style="thin">
        <color indexed="64"/>
      </right>
      <top/>
      <bottom/>
      <diagonal/>
    </border>
    <border>
      <left style="medium">
        <color indexed="64"/>
      </left>
      <right style="thin">
        <color indexed="64"/>
      </right>
      <top/>
      <bottom style="hair">
        <color rgb="FFFF0000"/>
      </bottom>
      <diagonal/>
    </border>
    <border>
      <left style="medium">
        <color indexed="64"/>
      </left>
      <right style="thin">
        <color indexed="64"/>
      </right>
      <top style="hair">
        <color rgb="FFFF0000"/>
      </top>
      <bottom/>
      <diagonal/>
    </border>
    <border>
      <left style="thin">
        <color indexed="64"/>
      </left>
      <right style="hair">
        <color rgb="FFFF0000"/>
      </right>
      <top/>
      <bottom style="thin">
        <color indexed="64"/>
      </bottom>
      <diagonal/>
    </border>
    <border>
      <left style="hair">
        <color rgb="FFFF0000"/>
      </left>
      <right style="thin">
        <color indexed="64"/>
      </right>
      <top/>
      <bottom style="thin">
        <color indexed="64"/>
      </bottom>
      <diagonal/>
    </border>
    <border>
      <left/>
      <right style="hair">
        <color rgb="FFFF0000"/>
      </right>
      <top/>
      <bottom style="thin">
        <color indexed="64"/>
      </bottom>
      <diagonal/>
    </border>
    <border>
      <left style="thin">
        <color indexed="64"/>
      </left>
      <right/>
      <top/>
      <bottom style="hair">
        <color rgb="FFFF0000"/>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s>
  <cellStyleXfs count="8">
    <xf numFmtId="0" fontId="0" fillId="0" borderId="0"/>
    <xf numFmtId="0" fontId="6" fillId="0" borderId="0"/>
    <xf numFmtId="0" fontId="6" fillId="0" borderId="0"/>
    <xf numFmtId="0" fontId="9" fillId="0" borderId="0"/>
    <xf numFmtId="0" fontId="9" fillId="0" borderId="0"/>
    <xf numFmtId="0" fontId="3" fillId="2" borderId="1" applyNumberFormat="0" applyAlignment="0" applyProtection="0"/>
    <xf numFmtId="0" fontId="3" fillId="2" borderId="1"/>
    <xf numFmtId="164" fontId="24" fillId="0" borderId="0" applyFont="0" applyFill="0" applyBorder="0" applyAlignment="0" applyProtection="0"/>
  </cellStyleXfs>
  <cellXfs count="357">
    <xf numFmtId="0" fontId="0" fillId="0" borderId="0" xfId="0"/>
    <xf numFmtId="0" fontId="6" fillId="0" borderId="0" xfId="1" applyFont="1"/>
    <xf numFmtId="0" fontId="6" fillId="0" borderId="2" xfId="1" applyFont="1" applyBorder="1"/>
    <xf numFmtId="0" fontId="6" fillId="0" borderId="2" xfId="1" applyFont="1" applyBorder="1" applyAlignment="1">
      <alignment horizontal="center" vertical="center"/>
    </xf>
    <xf numFmtId="0" fontId="4" fillId="0" borderId="0" xfId="1" applyFont="1"/>
    <xf numFmtId="0" fontId="8" fillId="0" borderId="0" xfId="1" applyFont="1" applyFill="1"/>
    <xf numFmtId="0" fontId="6" fillId="0" borderId="3" xfId="1" applyFont="1" applyBorder="1"/>
    <xf numFmtId="0" fontId="6" fillId="0" borderId="4" xfId="1" applyFont="1" applyBorder="1" applyAlignment="1">
      <alignment horizontal="center" vertical="center"/>
    </xf>
    <xf numFmtId="0" fontId="6" fillId="0" borderId="0" xfId="1" applyFont="1" applyBorder="1" applyAlignment="1">
      <alignment horizontal="center" vertical="center"/>
    </xf>
    <xf numFmtId="0" fontId="5" fillId="0" borderId="0" xfId="1" applyFont="1" applyBorder="1" applyAlignment="1">
      <alignment horizontal="center" wrapText="1"/>
    </xf>
    <xf numFmtId="0" fontId="6" fillId="0" borderId="0" xfId="2"/>
    <xf numFmtId="0" fontId="6" fillId="0" borderId="5" xfId="2" applyBorder="1" applyAlignment="1">
      <alignment vertical="center" wrapText="1"/>
    </xf>
    <xf numFmtId="0" fontId="6" fillId="0" borderId="5" xfId="2" applyBorder="1" applyAlignment="1">
      <alignment wrapText="1"/>
    </xf>
    <xf numFmtId="0" fontId="0" fillId="0" borderId="0" xfId="0" applyAlignment="1">
      <alignment wrapText="1"/>
    </xf>
    <xf numFmtId="0" fontId="0" fillId="0" borderId="5" xfId="0" applyBorder="1" applyAlignment="1">
      <alignment wrapText="1"/>
    </xf>
    <xf numFmtId="0" fontId="6" fillId="0" borderId="3" xfId="1" applyFont="1" applyBorder="1" applyAlignment="1"/>
    <xf numFmtId="0" fontId="6" fillId="0" borderId="2" xfId="1" applyFont="1" applyBorder="1" applyAlignment="1"/>
    <xf numFmtId="0" fontId="6" fillId="0" borderId="0" xfId="1" applyFont="1" applyAlignment="1"/>
    <xf numFmtId="0" fontId="6" fillId="0" borderId="4" xfId="1" applyFont="1" applyBorder="1" applyAlignment="1"/>
    <xf numFmtId="0" fontId="6" fillId="0" borderId="0" xfId="1" applyFont="1" applyBorder="1" applyAlignment="1"/>
    <xf numFmtId="0" fontId="7" fillId="0" borderId="0" xfId="2" applyFont="1" applyAlignment="1">
      <alignment horizontal="center" wrapText="1"/>
    </xf>
    <xf numFmtId="0" fontId="6" fillId="0" borderId="0" xfId="2" applyAlignment="1">
      <alignment wrapText="1"/>
    </xf>
    <xf numFmtId="0" fontId="14" fillId="6" borderId="5" xfId="4" applyFont="1" applyFill="1" applyBorder="1" applyAlignment="1" applyProtection="1">
      <alignment horizontal="center" vertical="center" wrapText="1"/>
      <protection locked="0"/>
    </xf>
    <xf numFmtId="0" fontId="13" fillId="7" borderId="33" xfId="4" applyFont="1" applyFill="1" applyBorder="1" applyAlignment="1" applyProtection="1">
      <alignment horizontal="center" vertical="center" wrapText="1"/>
      <protection locked="0"/>
    </xf>
    <xf numFmtId="0" fontId="13" fillId="7" borderId="34" xfId="4" applyFont="1" applyFill="1" applyBorder="1" applyAlignment="1" applyProtection="1">
      <alignment horizontal="center" vertical="center" wrapText="1"/>
      <protection locked="0"/>
    </xf>
    <xf numFmtId="0" fontId="6" fillId="0" borderId="0" xfId="2" applyAlignment="1">
      <alignment horizontal="center" wrapText="1"/>
    </xf>
    <xf numFmtId="0" fontId="0" fillId="0" borderId="0" xfId="0" applyAlignment="1">
      <alignment horizontal="center" vertical="center" wrapText="1"/>
    </xf>
    <xf numFmtId="0" fontId="15" fillId="8" borderId="5" xfId="3" applyFont="1" applyFill="1" applyBorder="1" applyAlignment="1">
      <alignment horizontal="center" vertical="center" wrapText="1"/>
    </xf>
    <xf numFmtId="0" fontId="16" fillId="3" borderId="5" xfId="1" applyFont="1" applyFill="1" applyBorder="1" applyAlignment="1">
      <alignment horizontal="center" vertical="center" wrapText="1"/>
    </xf>
    <xf numFmtId="0" fontId="17" fillId="4" borderId="5" xfId="3" applyFont="1" applyFill="1" applyBorder="1" applyAlignment="1">
      <alignment horizontal="center" vertical="center" wrapText="1"/>
    </xf>
    <xf numFmtId="0" fontId="17" fillId="5" borderId="5" xfId="3" applyFont="1" applyFill="1" applyBorder="1" applyAlignment="1">
      <alignment horizontal="center" vertical="center" wrapText="1"/>
    </xf>
    <xf numFmtId="0" fontId="18" fillId="9" borderId="8" xfId="1" applyFont="1" applyFill="1" applyBorder="1" applyAlignment="1">
      <alignment horizontal="center" vertical="center" wrapText="1"/>
    </xf>
    <xf numFmtId="0" fontId="18" fillId="9" borderId="9" xfId="1" applyFont="1" applyFill="1" applyBorder="1" applyAlignment="1">
      <alignment horizontal="center" vertical="center" wrapText="1"/>
    </xf>
    <xf numFmtId="0" fontId="18" fillId="9" borderId="10" xfId="1" applyFont="1" applyFill="1" applyBorder="1" applyAlignment="1">
      <alignment horizontal="center" vertical="center" wrapText="1"/>
    </xf>
    <xf numFmtId="0" fontId="7" fillId="10" borderId="0" xfId="1" applyFont="1" applyFill="1" applyBorder="1" applyAlignment="1"/>
    <xf numFmtId="0" fontId="6" fillId="0" borderId="0" xfId="1" applyFont="1" applyBorder="1"/>
    <xf numFmtId="0" fontId="18" fillId="9" borderId="11" xfId="1" applyFont="1" applyFill="1" applyBorder="1" applyAlignment="1">
      <alignment horizontal="center" vertical="center" wrapText="1"/>
    </xf>
    <xf numFmtId="0" fontId="18" fillId="9" borderId="5" xfId="1" applyFont="1" applyFill="1" applyBorder="1" applyAlignment="1">
      <alignment horizontal="center" vertical="center" wrapText="1"/>
    </xf>
    <xf numFmtId="0" fontId="10" fillId="0" borderId="7" xfId="1" applyFont="1" applyFill="1" applyBorder="1" applyAlignment="1">
      <alignment horizontal="center" vertical="center" wrapText="1"/>
    </xf>
    <xf numFmtId="0" fontId="10" fillId="0" borderId="12" xfId="1" applyFont="1" applyFill="1" applyBorder="1" applyAlignment="1">
      <alignment horizontal="center" vertical="center" wrapText="1"/>
    </xf>
    <xf numFmtId="0" fontId="10" fillId="11" borderId="15" xfId="1" applyFont="1" applyFill="1" applyBorder="1" applyAlignment="1">
      <alignment horizontal="center" vertical="center" wrapText="1"/>
    </xf>
    <xf numFmtId="0" fontId="10" fillId="11" borderId="5" xfId="1" applyFont="1" applyFill="1" applyBorder="1" applyAlignment="1">
      <alignment vertical="center" wrapText="1"/>
    </xf>
    <xf numFmtId="0" fontId="10" fillId="11" borderId="12" xfId="1" applyFont="1" applyFill="1" applyBorder="1" applyAlignment="1">
      <alignment vertical="center" wrapText="1"/>
    </xf>
    <xf numFmtId="0" fontId="10" fillId="11" borderId="16" xfId="1" applyFont="1" applyFill="1" applyBorder="1" applyAlignment="1">
      <alignment vertical="center" wrapText="1"/>
    </xf>
    <xf numFmtId="0" fontId="4" fillId="0" borderId="0" xfId="1" applyFont="1" applyAlignment="1">
      <alignment horizontal="center" vertical="center"/>
    </xf>
    <xf numFmtId="0" fontId="6" fillId="0" borderId="0" xfId="1" applyFont="1" applyAlignment="1">
      <alignment horizontal="center" vertical="center"/>
    </xf>
    <xf numFmtId="0" fontId="6" fillId="0" borderId="0" xfId="1" applyFont="1" applyAlignment="1">
      <alignment wrapText="1"/>
    </xf>
    <xf numFmtId="0" fontId="6" fillId="0" borderId="5" xfId="1" applyFont="1" applyBorder="1" applyAlignment="1">
      <alignment horizontal="center" vertical="center" wrapText="1"/>
    </xf>
    <xf numFmtId="0" fontId="1" fillId="0" borderId="5" xfId="1" applyFont="1" applyBorder="1" applyAlignment="1">
      <alignment horizontal="center" vertical="center" wrapText="1"/>
    </xf>
    <xf numFmtId="0" fontId="2" fillId="11" borderId="5" xfId="1" applyFont="1" applyFill="1" applyBorder="1" applyAlignment="1">
      <alignment horizontal="center" vertical="center" wrapText="1"/>
    </xf>
    <xf numFmtId="0" fontId="1" fillId="0" borderId="5" xfId="1" applyFont="1" applyBorder="1" applyAlignment="1">
      <alignment horizontal="justify" vertical="center" wrapText="1"/>
    </xf>
    <xf numFmtId="0" fontId="0" fillId="0" borderId="0" xfId="0" applyAlignment="1">
      <alignment horizontal="center" wrapText="1"/>
    </xf>
    <xf numFmtId="0" fontId="0" fillId="0" borderId="0" xfId="0" applyAlignment="1">
      <alignment horizontal="left" vertical="center" wrapText="1"/>
    </xf>
    <xf numFmtId="0" fontId="0" fillId="0" borderId="19" xfId="0" applyBorder="1" applyAlignment="1">
      <alignment wrapText="1"/>
    </xf>
    <xf numFmtId="0" fontId="12" fillId="0" borderId="21" xfId="0" applyFont="1" applyBorder="1" applyAlignment="1">
      <alignment horizontal="right" wrapText="1"/>
    </xf>
    <xf numFmtId="0" fontId="19" fillId="0" borderId="5" xfId="0" applyFont="1" applyBorder="1" applyAlignment="1">
      <alignment horizontal="center" vertical="center" wrapText="1"/>
    </xf>
    <xf numFmtId="0" fontId="19" fillId="6" borderId="5" xfId="0" applyFont="1" applyFill="1" applyBorder="1" applyAlignment="1">
      <alignment horizontal="center" vertical="center" wrapText="1"/>
    </xf>
    <xf numFmtId="0" fontId="23" fillId="0" borderId="5" xfId="0" applyFont="1" applyBorder="1" applyAlignment="1">
      <alignment horizontal="justify" vertical="center" wrapText="1"/>
    </xf>
    <xf numFmtId="0" fontId="23" fillId="0" borderId="20" xfId="0" applyFont="1" applyBorder="1" applyAlignment="1">
      <alignment horizontal="justify" vertical="center" wrapText="1"/>
    </xf>
    <xf numFmtId="0" fontId="22" fillId="0" borderId="23" xfId="0" applyFont="1" applyBorder="1" applyAlignment="1">
      <alignment horizontal="center" vertical="center" wrapText="1"/>
    </xf>
    <xf numFmtId="0" fontId="22" fillId="6" borderId="23" xfId="0" applyFont="1" applyFill="1" applyBorder="1" applyAlignment="1">
      <alignment horizontal="center" vertical="center" wrapText="1"/>
    </xf>
    <xf numFmtId="0" fontId="23" fillId="6" borderId="5" xfId="0" applyFont="1" applyFill="1" applyBorder="1" applyAlignment="1">
      <alignment horizontal="justify" vertical="center" wrapText="1"/>
    </xf>
    <xf numFmtId="0" fontId="23" fillId="6" borderId="20" xfId="0" applyFont="1" applyFill="1" applyBorder="1" applyAlignment="1">
      <alignment horizontal="justify" vertical="center" wrapText="1"/>
    </xf>
    <xf numFmtId="0" fontId="23" fillId="0" borderId="0" xfId="0" applyFont="1" applyAlignment="1">
      <alignment wrapText="1"/>
    </xf>
    <xf numFmtId="0" fontId="15" fillId="17" borderId="5" xfId="3" applyFont="1" applyFill="1" applyBorder="1" applyAlignment="1">
      <alignment horizontal="center" vertical="center" wrapText="1"/>
    </xf>
    <xf numFmtId="0" fontId="26" fillId="0" borderId="0" xfId="0" applyFont="1" applyAlignment="1">
      <alignment wrapText="1"/>
    </xf>
    <xf numFmtId="0" fontId="25" fillId="21" borderId="5" xfId="0" applyFont="1" applyFill="1" applyBorder="1" applyAlignment="1">
      <alignment horizontal="center" wrapText="1"/>
    </xf>
    <xf numFmtId="0" fontId="25" fillId="21" borderId="5" xfId="0" applyFont="1" applyFill="1" applyBorder="1" applyAlignment="1">
      <alignment wrapText="1"/>
    </xf>
    <xf numFmtId="0" fontId="0" fillId="0" borderId="5" xfId="0" applyBorder="1" applyAlignment="1">
      <alignment horizontal="left" vertical="center" wrapText="1"/>
    </xf>
    <xf numFmtId="0" fontId="0" fillId="0" borderId="25" xfId="0" applyBorder="1" applyAlignment="1">
      <alignment wrapText="1"/>
    </xf>
    <xf numFmtId="0" fontId="0" fillId="0" borderId="0" xfId="0" applyBorder="1" applyAlignment="1">
      <alignment wrapText="1"/>
    </xf>
    <xf numFmtId="0" fontId="0" fillId="0" borderId="37" xfId="0" applyBorder="1" applyAlignment="1">
      <alignment wrapText="1"/>
    </xf>
    <xf numFmtId="0" fontId="0" fillId="0" borderId="28" xfId="0" applyBorder="1" applyAlignment="1">
      <alignment wrapText="1"/>
    </xf>
    <xf numFmtId="0" fontId="25" fillId="21" borderId="37" xfId="0" applyFont="1" applyFill="1" applyBorder="1"/>
    <xf numFmtId="0" fontId="0" fillId="0" borderId="5" xfId="0" applyBorder="1" applyAlignment="1">
      <alignment horizontal="center" wrapText="1"/>
    </xf>
    <xf numFmtId="49" fontId="31" fillId="0" borderId="18" xfId="0" applyNumberFormat="1" applyFont="1" applyFill="1" applyBorder="1" applyAlignment="1">
      <alignment horizontal="center" wrapText="1"/>
    </xf>
    <xf numFmtId="49" fontId="31" fillId="0" borderId="5" xfId="0" applyNumberFormat="1" applyFont="1" applyFill="1" applyBorder="1" applyAlignment="1">
      <alignment horizontal="center" wrapText="1"/>
    </xf>
    <xf numFmtId="49" fontId="31" fillId="0" borderId="5" xfId="0" applyNumberFormat="1" applyFont="1" applyFill="1" applyBorder="1" applyAlignment="1">
      <alignment horizontal="center" vertical="center" wrapText="1"/>
    </xf>
    <xf numFmtId="0" fontId="31" fillId="0" borderId="5" xfId="0" applyFont="1" applyFill="1" applyBorder="1" applyAlignment="1">
      <alignment horizontal="center" vertical="center" wrapText="1"/>
    </xf>
    <xf numFmtId="0" fontId="0" fillId="0" borderId="5" xfId="0" applyFill="1" applyBorder="1" applyAlignment="1">
      <alignment horizontal="center"/>
    </xf>
    <xf numFmtId="49" fontId="9" fillId="0" borderId="5" xfId="3" applyNumberFormat="1" applyFont="1" applyFill="1" applyBorder="1" applyAlignment="1">
      <alignment horizontal="center" vertical="center" wrapText="1"/>
    </xf>
    <xf numFmtId="0" fontId="0" fillId="0" borderId="55" xfId="0" applyBorder="1" applyAlignment="1">
      <alignment horizontal="center" wrapText="1"/>
    </xf>
    <xf numFmtId="0" fontId="0" fillId="0" borderId="56" xfId="0" applyBorder="1" applyAlignment="1">
      <alignment horizontal="center" wrapText="1"/>
    </xf>
    <xf numFmtId="14" fontId="15" fillId="12" borderId="57" xfId="0" applyNumberFormat="1" applyFont="1" applyFill="1" applyBorder="1" applyAlignment="1">
      <alignment horizontal="center" vertical="center" wrapText="1"/>
    </xf>
    <xf numFmtId="14" fontId="15" fillId="7" borderId="51" xfId="0" applyNumberFormat="1" applyFont="1" applyFill="1" applyBorder="1" applyAlignment="1">
      <alignment horizontal="center" vertical="center" wrapText="1"/>
    </xf>
    <xf numFmtId="0" fontId="15" fillId="7" borderId="51" xfId="0" applyFont="1" applyFill="1" applyBorder="1" applyAlignment="1">
      <alignment horizontal="center" vertical="center" wrapText="1"/>
    </xf>
    <xf numFmtId="0" fontId="22" fillId="0" borderId="5" xfId="0" applyFont="1" applyBorder="1" applyAlignment="1">
      <alignment horizontal="center" vertical="center" wrapText="1"/>
    </xf>
    <xf numFmtId="0" fontId="22" fillId="6" borderId="5" xfId="0" applyFont="1" applyFill="1" applyBorder="1" applyAlignment="1">
      <alignment horizontal="center" vertical="center" wrapText="1"/>
    </xf>
    <xf numFmtId="14" fontId="15" fillId="0" borderId="57" xfId="0" applyNumberFormat="1" applyFont="1" applyBorder="1" applyAlignment="1">
      <alignment horizontal="center" vertical="center" wrapText="1"/>
    </xf>
    <xf numFmtId="0" fontId="20" fillId="22" borderId="7" xfId="0" applyFont="1" applyFill="1" applyBorder="1" applyAlignment="1">
      <alignment horizontal="center" vertical="center" wrapText="1"/>
    </xf>
    <xf numFmtId="0" fontId="15" fillId="22" borderId="7" xfId="0" applyFont="1" applyFill="1" applyBorder="1" applyAlignment="1">
      <alignment horizontal="center" vertical="center" wrapText="1"/>
    </xf>
    <xf numFmtId="0" fontId="15" fillId="22" borderId="13" xfId="0" applyFont="1" applyFill="1" applyBorder="1" applyAlignment="1">
      <alignment horizontal="center" vertical="center" wrapText="1"/>
    </xf>
    <xf numFmtId="0" fontId="20" fillId="22" borderId="5" xfId="0" applyFont="1" applyFill="1" applyBorder="1" applyAlignment="1">
      <alignment horizontal="center" vertical="center" wrapText="1"/>
    </xf>
    <xf numFmtId="0" fontId="15" fillId="22" borderId="5" xfId="0" applyFont="1" applyFill="1" applyBorder="1" applyAlignment="1">
      <alignment horizontal="center" vertical="center" wrapText="1"/>
    </xf>
    <xf numFmtId="0" fontId="15" fillId="22" borderId="23" xfId="0" applyFont="1" applyFill="1" applyBorder="1" applyAlignment="1">
      <alignment horizontal="center" vertical="center" wrapText="1"/>
    </xf>
    <xf numFmtId="0" fontId="0" fillId="0" borderId="59" xfId="0" applyBorder="1" applyAlignment="1">
      <alignment wrapText="1"/>
    </xf>
    <xf numFmtId="0" fontId="0" fillId="0" borderId="60" xfId="0" applyBorder="1" applyAlignment="1">
      <alignment horizontal="center" wrapText="1"/>
    </xf>
    <xf numFmtId="0" fontId="0" fillId="0" borderId="20" xfId="0" applyBorder="1" applyAlignment="1">
      <alignment horizontal="center" wrapText="1"/>
    </xf>
    <xf numFmtId="0" fontId="0" fillId="0" borderId="68" xfId="0" applyBorder="1" applyAlignment="1">
      <alignment wrapText="1"/>
    </xf>
    <xf numFmtId="0" fontId="0" fillId="0" borderId="21" xfId="0" applyBorder="1" applyAlignment="1">
      <alignment wrapText="1"/>
    </xf>
    <xf numFmtId="0" fontId="0" fillId="0" borderId="24" xfId="0" applyBorder="1" applyAlignment="1">
      <alignment horizontal="center" wrapText="1"/>
    </xf>
    <xf numFmtId="0" fontId="0" fillId="0" borderId="29" xfId="0" applyBorder="1" applyAlignment="1">
      <alignment horizontal="center" wrapText="1"/>
    </xf>
    <xf numFmtId="0" fontId="25" fillId="23" borderId="5" xfId="0" applyFont="1" applyFill="1" applyBorder="1" applyAlignment="1">
      <alignment wrapText="1"/>
    </xf>
    <xf numFmtId="0" fontId="25" fillId="23" borderId="54" xfId="0" applyFont="1" applyFill="1" applyBorder="1" applyAlignment="1">
      <alignment horizontal="center" wrapText="1"/>
    </xf>
    <xf numFmtId="0" fontId="25" fillId="7" borderId="0" xfId="0" applyFont="1" applyFill="1" applyAlignment="1">
      <alignment horizontal="center" wrapText="1"/>
    </xf>
    <xf numFmtId="0" fontId="27" fillId="23" borderId="5" xfId="0" applyFont="1" applyFill="1" applyBorder="1" applyAlignment="1">
      <alignment vertical="center" wrapText="1"/>
    </xf>
    <xf numFmtId="0" fontId="23" fillId="24" borderId="5" xfId="0" applyFont="1" applyFill="1" applyBorder="1" applyAlignment="1">
      <alignment vertical="center" wrapText="1"/>
    </xf>
    <xf numFmtId="0" fontId="23" fillId="25" borderId="5" xfId="0" applyFont="1" applyFill="1" applyBorder="1" applyAlignment="1">
      <alignment vertical="center" wrapText="1"/>
    </xf>
    <xf numFmtId="0" fontId="27" fillId="24" borderId="5" xfId="0" applyFont="1" applyFill="1" applyBorder="1" applyAlignment="1">
      <alignment wrapText="1"/>
    </xf>
    <xf numFmtId="0" fontId="27" fillId="24" borderId="5" xfId="0" applyFont="1" applyFill="1" applyBorder="1" applyAlignment="1">
      <alignment horizontal="center" vertical="center" wrapText="1"/>
    </xf>
    <xf numFmtId="0" fontId="30" fillId="24" borderId="5" xfId="0" applyFont="1" applyFill="1" applyBorder="1" applyAlignment="1">
      <alignment wrapText="1"/>
    </xf>
    <xf numFmtId="0" fontId="25" fillId="23" borderId="5" xfId="0" applyFont="1" applyFill="1" applyBorder="1" applyAlignment="1">
      <alignment horizontal="center" vertical="center" wrapText="1"/>
    </xf>
    <xf numFmtId="0" fontId="25" fillId="23" borderId="0" xfId="0" applyFont="1" applyFill="1" applyAlignment="1">
      <alignment wrapText="1"/>
    </xf>
    <xf numFmtId="0" fontId="0" fillId="7" borderId="0" xfId="0" applyFill="1" applyAlignment="1">
      <alignment horizontal="center" vertical="center" wrapText="1"/>
    </xf>
    <xf numFmtId="0" fontId="0" fillId="0" borderId="23" xfId="0" applyBorder="1" applyAlignment="1">
      <alignment horizontal="center" vertical="center" wrapText="1"/>
    </xf>
    <xf numFmtId="0" fontId="23" fillId="7" borderId="5" xfId="0" applyFont="1" applyFill="1" applyBorder="1" applyAlignment="1">
      <alignment vertical="center" wrapText="1"/>
    </xf>
    <xf numFmtId="0" fontId="25" fillId="7" borderId="0" xfId="0" applyFont="1" applyFill="1" applyAlignment="1">
      <alignment horizontal="center" vertical="center" wrapText="1"/>
    </xf>
    <xf numFmtId="0" fontId="25" fillId="23" borderId="25" xfId="0" applyFont="1" applyFill="1" applyBorder="1" applyAlignment="1">
      <alignment wrapText="1"/>
    </xf>
    <xf numFmtId="0" fontId="13" fillId="29" borderId="33" xfId="4" applyFont="1" applyFill="1" applyBorder="1" applyAlignment="1" applyProtection="1">
      <alignment horizontal="center" vertical="center" wrapText="1"/>
      <protection locked="0"/>
    </xf>
    <xf numFmtId="0" fontId="13" fillId="29" borderId="34" xfId="4" applyFont="1" applyFill="1" applyBorder="1" applyAlignment="1" applyProtection="1">
      <alignment horizontal="center" vertical="center" wrapText="1"/>
      <protection locked="0"/>
    </xf>
    <xf numFmtId="0" fontId="6" fillId="0" borderId="5" xfId="2" applyBorder="1" applyAlignment="1">
      <alignment horizontal="center" wrapText="1"/>
    </xf>
    <xf numFmtId="0" fontId="13" fillId="7" borderId="5" xfId="4" applyFont="1" applyFill="1" applyBorder="1" applyAlignment="1" applyProtection="1">
      <alignment horizontal="center" vertical="center" wrapText="1"/>
      <protection locked="0"/>
    </xf>
    <xf numFmtId="0" fontId="40" fillId="0" borderId="0" xfId="0" applyFont="1" applyAlignment="1">
      <alignment vertical="center"/>
    </xf>
    <xf numFmtId="0" fontId="43" fillId="7" borderId="18" xfId="4" applyFont="1" applyFill="1" applyBorder="1" applyAlignment="1" applyProtection="1">
      <alignment horizontal="center" vertical="center" wrapText="1"/>
    </xf>
    <xf numFmtId="0" fontId="43" fillId="7" borderId="5" xfId="4" applyFont="1" applyFill="1" applyBorder="1" applyAlignment="1" applyProtection="1">
      <alignment horizontal="center" vertical="center" wrapText="1"/>
    </xf>
    <xf numFmtId="0" fontId="42" fillId="30" borderId="19" xfId="0" applyFont="1" applyFill="1" applyBorder="1" applyAlignment="1" applyProtection="1">
      <alignment horizontal="center" vertical="center" wrapText="1"/>
    </xf>
    <xf numFmtId="0" fontId="42" fillId="30" borderId="21" xfId="0" applyFont="1" applyFill="1" applyBorder="1" applyAlignment="1" applyProtection="1">
      <alignment horizontal="center" vertical="center" wrapText="1"/>
    </xf>
    <xf numFmtId="0" fontId="43" fillId="7" borderId="14" xfId="4" applyFont="1" applyFill="1" applyBorder="1" applyAlignment="1" applyProtection="1">
      <alignment horizontal="center" vertical="center" wrapText="1"/>
    </xf>
    <xf numFmtId="0" fontId="44" fillId="31" borderId="18" xfId="0" applyFont="1" applyFill="1" applyBorder="1" applyAlignment="1">
      <alignment horizontal="center" wrapText="1"/>
    </xf>
    <xf numFmtId="0" fontId="44" fillId="31" borderId="24" xfId="0" applyFont="1" applyFill="1" applyBorder="1" applyAlignment="1">
      <alignment horizontal="center" wrapText="1"/>
    </xf>
    <xf numFmtId="0" fontId="44" fillId="31" borderId="5" xfId="0" applyFont="1" applyFill="1" applyBorder="1" applyAlignment="1">
      <alignment horizontal="center" wrapText="1"/>
    </xf>
    <xf numFmtId="0" fontId="44" fillId="31" borderId="20" xfId="0" applyFont="1" applyFill="1" applyBorder="1" applyAlignment="1">
      <alignment horizontal="center" wrapText="1"/>
    </xf>
    <xf numFmtId="0" fontId="44" fillId="31" borderId="14" xfId="0" applyFont="1" applyFill="1" applyBorder="1" applyAlignment="1">
      <alignment horizontal="center" wrapText="1"/>
    </xf>
    <xf numFmtId="0" fontId="44" fillId="31" borderId="29" xfId="0" applyFont="1" applyFill="1" applyBorder="1" applyAlignment="1">
      <alignment horizontal="center" wrapText="1"/>
    </xf>
    <xf numFmtId="0" fontId="28" fillId="24" borderId="5" xfId="4" applyFont="1" applyFill="1" applyBorder="1" applyAlignment="1" applyProtection="1">
      <alignment horizontal="center" vertical="center" wrapText="1"/>
      <protection locked="0"/>
    </xf>
    <xf numFmtId="0" fontId="28" fillId="24" borderId="19" xfId="4" applyFont="1" applyFill="1" applyBorder="1" applyAlignment="1" applyProtection="1">
      <alignment horizontal="center" vertical="center" wrapText="1"/>
      <protection locked="0"/>
    </xf>
    <xf numFmtId="0" fontId="6" fillId="0" borderId="30" xfId="2" applyBorder="1" applyAlignment="1">
      <alignment wrapText="1"/>
    </xf>
    <xf numFmtId="0" fontId="6" fillId="0" borderId="48" xfId="2" applyBorder="1" applyAlignment="1">
      <alignment wrapText="1"/>
    </xf>
    <xf numFmtId="0" fontId="41" fillId="7" borderId="35" xfId="4" applyFont="1" applyFill="1" applyBorder="1" applyAlignment="1" applyProtection="1">
      <alignment horizontal="justify" vertical="center" wrapText="1"/>
      <protection locked="0"/>
    </xf>
    <xf numFmtId="0" fontId="41" fillId="7" borderId="36" xfId="4" applyFont="1" applyFill="1" applyBorder="1" applyAlignment="1" applyProtection="1">
      <alignment horizontal="justify" vertical="center" wrapText="1"/>
      <protection locked="0"/>
    </xf>
    <xf numFmtId="0" fontId="41" fillId="7" borderId="13" xfId="4" applyFont="1" applyFill="1" applyBorder="1" applyAlignment="1" applyProtection="1">
      <alignment horizontal="justify" vertical="center" wrapText="1"/>
      <protection locked="0"/>
    </xf>
    <xf numFmtId="0" fontId="6" fillId="6" borderId="30" xfId="2" applyFill="1" applyBorder="1" applyAlignment="1">
      <alignment horizontal="left" vertical="center" wrapText="1"/>
    </xf>
    <xf numFmtId="0" fontId="6" fillId="6" borderId="0" xfId="2" applyFill="1" applyBorder="1" applyAlignment="1">
      <alignment horizontal="left" vertical="center" wrapText="1"/>
    </xf>
    <xf numFmtId="0" fontId="14" fillId="6" borderId="72" xfId="4" applyFont="1" applyFill="1" applyBorder="1" applyAlignment="1" applyProtection="1">
      <alignment horizontal="center" vertical="center" wrapText="1"/>
      <protection locked="0"/>
    </xf>
    <xf numFmtId="0" fontId="14" fillId="6" borderId="32" xfId="4" applyFont="1" applyFill="1" applyBorder="1" applyAlignment="1" applyProtection="1">
      <alignment horizontal="center" vertical="center" wrapText="1"/>
      <protection locked="0"/>
    </xf>
    <xf numFmtId="0" fontId="28" fillId="24" borderId="76" xfId="4" applyFont="1" applyFill="1" applyBorder="1" applyAlignment="1" applyProtection="1">
      <alignment horizontal="center" vertical="center" wrapText="1"/>
      <protection locked="0"/>
    </xf>
    <xf numFmtId="0" fontId="28" fillId="24" borderId="77" xfId="4" applyFont="1" applyFill="1" applyBorder="1" applyAlignment="1" applyProtection="1">
      <alignment horizontal="center" vertical="center" wrapText="1"/>
      <protection locked="0"/>
    </xf>
    <xf numFmtId="0" fontId="28" fillId="24" borderId="78" xfId="4" applyFont="1" applyFill="1" applyBorder="1" applyAlignment="1" applyProtection="1">
      <alignment horizontal="center" vertical="center" wrapText="1"/>
      <protection locked="0"/>
    </xf>
    <xf numFmtId="0" fontId="47" fillId="24" borderId="5" xfId="2" applyFont="1" applyFill="1" applyBorder="1" applyAlignment="1">
      <alignment vertical="center" wrapText="1"/>
    </xf>
    <xf numFmtId="0" fontId="6" fillId="0" borderId="22" xfId="2" applyBorder="1" applyAlignment="1">
      <alignment wrapText="1"/>
    </xf>
    <xf numFmtId="0" fontId="1" fillId="0" borderId="5" xfId="2" applyFont="1" applyBorder="1" applyAlignment="1">
      <alignment horizontal="center" wrapText="1"/>
    </xf>
    <xf numFmtId="0" fontId="6" fillId="0" borderId="44" xfId="2" applyBorder="1" applyAlignment="1">
      <alignment wrapText="1"/>
    </xf>
    <xf numFmtId="0" fontId="6" fillId="0" borderId="18" xfId="2" applyBorder="1" applyAlignment="1">
      <alignment horizontal="right" wrapText="1"/>
    </xf>
    <xf numFmtId="0" fontId="6" fillId="0" borderId="49" xfId="2" applyBorder="1" applyAlignment="1">
      <alignment wrapText="1"/>
    </xf>
    <xf numFmtId="0" fontId="6" fillId="0" borderId="49" xfId="2" applyBorder="1" applyAlignment="1">
      <alignment horizontal="center" wrapText="1"/>
    </xf>
    <xf numFmtId="0" fontId="14" fillId="6" borderId="25" xfId="4" applyFont="1" applyFill="1" applyBorder="1" applyAlignment="1" applyProtection="1">
      <alignment horizontal="center" vertical="center" wrapText="1"/>
      <protection locked="0"/>
    </xf>
    <xf numFmtId="0" fontId="13" fillId="6" borderId="79" xfId="4" applyFont="1" applyFill="1" applyBorder="1" applyAlignment="1" applyProtection="1">
      <alignment horizontal="center" vertical="center" wrapText="1"/>
      <protection locked="0"/>
    </xf>
    <xf numFmtId="0" fontId="13" fillId="6" borderId="6" xfId="4" applyFont="1" applyFill="1" applyBorder="1" applyAlignment="1" applyProtection="1">
      <alignment horizontal="center" vertical="center" wrapText="1"/>
      <protection locked="0"/>
    </xf>
    <xf numFmtId="0" fontId="13" fillId="6" borderId="25" xfId="4" applyFont="1" applyFill="1" applyBorder="1" applyAlignment="1" applyProtection="1">
      <alignment horizontal="center" vertical="center" wrapText="1"/>
      <protection locked="0"/>
    </xf>
    <xf numFmtId="0" fontId="7" fillId="0" borderId="0" xfId="2" applyFont="1" applyBorder="1" applyAlignment="1">
      <alignment horizontal="center" wrapText="1"/>
    </xf>
    <xf numFmtId="0" fontId="7" fillId="0" borderId="45" xfId="2" applyFont="1" applyBorder="1" applyAlignment="1">
      <alignment horizontal="center" wrapText="1"/>
    </xf>
    <xf numFmtId="0" fontId="7" fillId="0" borderId="49" xfId="2" applyFont="1" applyBorder="1" applyAlignment="1">
      <alignment horizontal="center" wrapText="1"/>
    </xf>
    <xf numFmtId="0" fontId="1" fillId="0" borderId="5" xfId="2" applyFont="1" applyBorder="1" applyAlignment="1">
      <alignment wrapText="1"/>
    </xf>
    <xf numFmtId="0" fontId="0" fillId="22" borderId="17" xfId="0" applyFill="1" applyBorder="1" applyAlignment="1">
      <alignment wrapText="1"/>
    </xf>
    <xf numFmtId="0" fontId="0" fillId="22" borderId="19" xfId="0" applyFill="1" applyBorder="1" applyAlignment="1">
      <alignment wrapText="1"/>
    </xf>
    <xf numFmtId="0" fontId="28" fillId="18" borderId="20" xfId="0" applyFont="1" applyFill="1" applyBorder="1" applyAlignment="1">
      <alignment horizontal="center" wrapText="1"/>
    </xf>
    <xf numFmtId="0" fontId="0" fillId="16" borderId="7" xfId="0" applyFont="1" applyFill="1" applyBorder="1" applyAlignment="1">
      <alignment horizontal="center" vertical="center" wrapText="1"/>
    </xf>
    <xf numFmtId="0" fontId="4" fillId="0" borderId="5" xfId="0" applyFont="1" applyBorder="1" applyAlignment="1">
      <alignment vertical="center" wrapText="1"/>
    </xf>
    <xf numFmtId="0" fontId="48" fillId="0" borderId="5" xfId="0" applyFont="1" applyBorder="1" applyAlignment="1">
      <alignment vertical="center" wrapText="1"/>
    </xf>
    <xf numFmtId="0" fontId="0" fillId="0" borderId="0" xfId="0" applyFont="1" applyFill="1"/>
    <xf numFmtId="0" fontId="0" fillId="0" borderId="0" xfId="0" applyFont="1"/>
    <xf numFmtId="0" fontId="49" fillId="0" borderId="0" xfId="0" applyFont="1" applyFill="1" applyBorder="1" applyAlignment="1">
      <alignment vertical="top" wrapText="1"/>
    </xf>
    <xf numFmtId="0" fontId="14" fillId="0" borderId="0" xfId="0" applyFont="1" applyFill="1" applyBorder="1" applyAlignment="1" applyProtection="1">
      <alignment vertical="center"/>
    </xf>
    <xf numFmtId="0" fontId="53" fillId="23" borderId="18" xfId="0" applyFont="1" applyFill="1" applyBorder="1" applyAlignment="1" applyProtection="1">
      <alignment horizontal="center" vertical="center" wrapText="1"/>
    </xf>
    <xf numFmtId="0" fontId="53" fillId="23" borderId="40" xfId="0" applyFont="1" applyFill="1" applyBorder="1" applyAlignment="1" applyProtection="1">
      <alignment horizontal="center" vertical="center" wrapText="1"/>
    </xf>
    <xf numFmtId="0" fontId="14" fillId="18" borderId="58" xfId="0" applyFont="1" applyFill="1" applyBorder="1" applyAlignment="1" applyProtection="1">
      <alignment horizontal="center" vertical="center" wrapText="1"/>
    </xf>
    <xf numFmtId="0" fontId="14" fillId="11" borderId="26" xfId="0" applyFont="1" applyFill="1" applyBorder="1" applyAlignment="1" applyProtection="1">
      <alignment horizontal="center" vertical="center" wrapText="1"/>
    </xf>
    <xf numFmtId="0" fontId="14" fillId="11" borderId="61" xfId="0" applyFont="1" applyFill="1" applyBorder="1" applyAlignment="1" applyProtection="1">
      <alignment horizontal="center" vertical="center" wrapText="1"/>
    </xf>
    <xf numFmtId="0" fontId="28" fillId="30" borderId="58" xfId="0" applyFont="1" applyFill="1" applyBorder="1" applyAlignment="1" applyProtection="1">
      <alignment horizontal="center" vertical="center" wrapText="1"/>
    </xf>
    <xf numFmtId="0" fontId="14" fillId="30" borderId="42" xfId="0" applyFont="1" applyFill="1" applyBorder="1" applyAlignment="1" applyProtection="1">
      <alignment horizontal="center" vertical="center" wrapText="1"/>
    </xf>
    <xf numFmtId="0" fontId="14" fillId="11" borderId="42" xfId="0" applyFont="1" applyFill="1" applyBorder="1" applyAlignment="1" applyProtection="1">
      <alignment horizontal="center" vertical="center" wrapText="1"/>
    </xf>
    <xf numFmtId="0" fontId="14" fillId="11" borderId="41" xfId="0" applyFont="1" applyFill="1" applyBorder="1" applyAlignment="1" applyProtection="1">
      <alignment horizontal="center" vertical="center" wrapText="1"/>
    </xf>
    <xf numFmtId="0" fontId="13" fillId="11" borderId="14" xfId="4" applyFont="1" applyFill="1" applyBorder="1" applyAlignment="1" applyProtection="1">
      <alignment horizontal="center" vertical="center" wrapText="1"/>
    </xf>
    <xf numFmtId="0" fontId="14" fillId="11" borderId="42" xfId="4" applyFont="1" applyFill="1" applyBorder="1" applyAlignment="1" applyProtection="1">
      <alignment horizontal="center" vertical="center" wrapText="1"/>
    </xf>
    <xf numFmtId="0" fontId="14" fillId="11" borderId="42" xfId="4" applyFont="1" applyFill="1" applyBorder="1" applyAlignment="1" applyProtection="1">
      <alignment horizontal="left" vertical="center" wrapText="1"/>
    </xf>
    <xf numFmtId="0" fontId="13" fillId="28" borderId="42" xfId="4" applyFont="1" applyFill="1" applyBorder="1" applyAlignment="1" applyProtection="1">
      <alignment horizontal="left" vertical="center" wrapText="1"/>
    </xf>
    <xf numFmtId="0" fontId="14" fillId="28" borderId="42" xfId="4" applyFont="1" applyFill="1" applyBorder="1" applyAlignment="1" applyProtection="1">
      <alignment horizontal="left" vertical="center" wrapText="1"/>
    </xf>
    <xf numFmtId="0" fontId="13" fillId="18" borderId="42" xfId="4" applyFont="1" applyFill="1" applyBorder="1" applyAlignment="1" applyProtection="1">
      <alignment horizontal="center" vertical="center" wrapText="1"/>
    </xf>
    <xf numFmtId="0" fontId="25" fillId="18" borderId="42" xfId="4" applyFont="1" applyFill="1" applyBorder="1" applyAlignment="1" applyProtection="1">
      <alignment horizontal="center" vertical="center" wrapText="1"/>
    </xf>
    <xf numFmtId="0" fontId="14" fillId="11" borderId="43" xfId="0" applyFont="1" applyFill="1" applyBorder="1" applyAlignment="1" applyProtection="1">
      <alignment horizontal="center" vertical="center" wrapText="1"/>
    </xf>
    <xf numFmtId="0" fontId="14" fillId="11" borderId="14" xfId="0" applyFont="1" applyFill="1" applyBorder="1" applyAlignment="1" applyProtection="1">
      <alignment horizontal="center" vertical="center" wrapText="1"/>
    </xf>
    <xf numFmtId="0" fontId="0" fillId="0" borderId="7" xfId="0" applyFont="1" applyBorder="1" applyAlignment="1">
      <alignment horizontal="center" vertical="center" wrapText="1"/>
    </xf>
    <xf numFmtId="0" fontId="13" fillId="0" borderId="5" xfId="0" applyFont="1" applyBorder="1" applyAlignment="1">
      <alignment horizontal="left" vertical="center" wrapText="1"/>
    </xf>
    <xf numFmtId="0" fontId="0" fillId="0" borderId="5" xfId="0" applyFont="1" applyBorder="1" applyAlignment="1">
      <alignment horizontal="center" vertical="center" wrapText="1"/>
    </xf>
    <xf numFmtId="0" fontId="0" fillId="6" borderId="7" xfId="0" applyFont="1" applyFill="1" applyBorder="1" applyAlignment="1">
      <alignment horizontal="center" vertical="center" wrapText="1"/>
    </xf>
    <xf numFmtId="0" fontId="0" fillId="11" borderId="7"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12" fillId="19" borderId="7" xfId="0" applyFont="1" applyFill="1" applyBorder="1" applyAlignment="1">
      <alignment horizontal="center" vertical="center" wrapText="1"/>
    </xf>
    <xf numFmtId="0" fontId="0" fillId="0" borderId="0" xfId="0" applyFont="1" applyAlignment="1">
      <alignment horizontal="center" vertical="center" wrapText="1"/>
    </xf>
    <xf numFmtId="0" fontId="0" fillId="0" borderId="5" xfId="0" applyFont="1" applyBorder="1" applyAlignment="1">
      <alignment horizontal="left" vertical="center" wrapText="1"/>
    </xf>
    <xf numFmtId="0" fontId="13" fillId="0" borderId="5" xfId="0" applyFont="1" applyBorder="1" applyAlignment="1">
      <alignment vertical="center" wrapText="1"/>
    </xf>
    <xf numFmtId="0" fontId="0" fillId="7" borderId="5" xfId="0" applyFont="1" applyFill="1" applyBorder="1" applyAlignment="1">
      <alignment horizontal="left" vertical="center" wrapText="1"/>
    </xf>
    <xf numFmtId="0" fontId="13" fillId="7" borderId="5" xfId="0" applyFont="1" applyFill="1" applyBorder="1" applyAlignment="1">
      <alignment horizontal="left" vertical="center" wrapText="1"/>
    </xf>
    <xf numFmtId="0" fontId="0" fillId="0" borderId="5" xfId="0" applyFont="1" applyBorder="1" applyAlignment="1">
      <alignment vertical="center" wrapText="1"/>
    </xf>
    <xf numFmtId="0" fontId="0" fillId="16" borderId="5" xfId="0" applyFont="1" applyFill="1" applyBorder="1" applyAlignment="1">
      <alignment horizontal="center" vertical="center" wrapText="1"/>
    </xf>
    <xf numFmtId="0" fontId="0" fillId="20" borderId="0" xfId="0" applyFont="1" applyFill="1"/>
    <xf numFmtId="0" fontId="0" fillId="11" borderId="0" xfId="0" applyFont="1" applyFill="1"/>
    <xf numFmtId="0" fontId="0" fillId="7" borderId="0" xfId="0" applyFont="1" applyFill="1"/>
    <xf numFmtId="0" fontId="48" fillId="7" borderId="5" xfId="0" applyFont="1" applyFill="1" applyBorder="1" applyAlignment="1">
      <alignment vertical="center" wrapText="1"/>
    </xf>
    <xf numFmtId="14" fontId="0" fillId="0" borderId="7" xfId="0" applyNumberFormat="1" applyFont="1" applyBorder="1" applyAlignment="1">
      <alignment horizontal="center" vertical="center" wrapText="1"/>
    </xf>
    <xf numFmtId="0" fontId="0" fillId="0" borderId="7" xfId="0" applyFont="1" applyBorder="1" applyAlignment="1">
      <alignment horizontal="left" vertical="center" wrapText="1"/>
    </xf>
    <xf numFmtId="0" fontId="0" fillId="32" borderId="7" xfId="0" applyFont="1" applyFill="1" applyBorder="1" applyAlignment="1">
      <alignment horizontal="center" vertical="center" wrapText="1"/>
    </xf>
    <xf numFmtId="0" fontId="14" fillId="11" borderId="73" xfId="0" applyFont="1" applyFill="1" applyBorder="1" applyAlignment="1" applyProtection="1">
      <alignment horizontal="center" vertical="center" wrapText="1"/>
    </xf>
    <xf numFmtId="0" fontId="0" fillId="0" borderId="5" xfId="0" applyFont="1" applyFill="1" applyBorder="1" applyAlignment="1">
      <alignment horizontal="left" vertical="center" wrapText="1"/>
    </xf>
    <xf numFmtId="0" fontId="0" fillId="0" borderId="7" xfId="0" applyFont="1" applyFill="1" applyBorder="1" applyAlignment="1">
      <alignment horizontal="center" vertical="center" wrapText="1"/>
    </xf>
    <xf numFmtId="0" fontId="48" fillId="0" borderId="5" xfId="0" applyFont="1" applyBorder="1" applyAlignment="1">
      <alignment horizontal="left" vertical="center" wrapText="1"/>
    </xf>
    <xf numFmtId="0" fontId="4" fillId="0" borderId="5" xfId="0" applyFont="1" applyBorder="1" applyAlignment="1">
      <alignment horizontal="left" vertical="center" wrapText="1"/>
    </xf>
    <xf numFmtId="0" fontId="0" fillId="0" borderId="5" xfId="0" applyFont="1" applyFill="1" applyBorder="1" applyAlignment="1">
      <alignment horizontal="center" vertical="center" wrapText="1"/>
    </xf>
    <xf numFmtId="0" fontId="0" fillId="0" borderId="7" xfId="0" applyFont="1" applyFill="1" applyBorder="1" applyAlignment="1">
      <alignment horizontal="left" vertical="center" wrapText="1"/>
    </xf>
    <xf numFmtId="0" fontId="0" fillId="0" borderId="0" xfId="0" applyFont="1" applyFill="1" applyAlignment="1">
      <alignment horizontal="center" vertical="center" wrapText="1"/>
    </xf>
    <xf numFmtId="0" fontId="4" fillId="0" borderId="5" xfId="0" applyFont="1" applyFill="1" applyBorder="1" applyAlignment="1">
      <alignment vertical="center" wrapText="1"/>
    </xf>
    <xf numFmtId="0" fontId="0" fillId="16" borderId="7" xfId="0" applyFill="1" applyBorder="1" applyAlignment="1">
      <alignment horizontal="center" vertical="center" wrapText="1"/>
    </xf>
    <xf numFmtId="0" fontId="0" fillId="6" borderId="7" xfId="0" applyFill="1" applyBorder="1" applyAlignment="1">
      <alignment horizontal="center" vertical="center" wrapText="1"/>
    </xf>
    <xf numFmtId="0" fontId="0" fillId="11" borderId="7" xfId="0" applyFill="1" applyBorder="1" applyAlignment="1">
      <alignment horizontal="center" vertical="center" wrapText="1"/>
    </xf>
    <xf numFmtId="0" fontId="0" fillId="32" borderId="7" xfId="0" applyFill="1" applyBorder="1" applyAlignment="1">
      <alignment horizontal="center" vertical="center" wrapText="1"/>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left" vertical="center" wrapText="1"/>
    </xf>
    <xf numFmtId="0" fontId="12" fillId="11" borderId="59" xfId="0" applyFont="1" applyFill="1" applyBorder="1" applyAlignment="1">
      <alignment horizontal="center" wrapText="1"/>
    </xf>
    <xf numFmtId="0" fontId="12" fillId="11" borderId="31" xfId="0" applyFont="1" applyFill="1" applyBorder="1" applyAlignment="1">
      <alignment horizontal="center" wrapText="1"/>
    </xf>
    <xf numFmtId="0" fontId="12" fillId="11" borderId="60" xfId="0" applyFont="1" applyFill="1" applyBorder="1" applyAlignment="1">
      <alignment horizontal="center" wrapText="1"/>
    </xf>
    <xf numFmtId="0" fontId="29" fillId="23" borderId="44" xfId="0" applyFont="1" applyFill="1" applyBorder="1" applyAlignment="1">
      <alignment horizontal="center" vertical="center" wrapText="1"/>
    </xf>
    <xf numFmtId="0" fontId="29" fillId="23" borderId="46" xfId="0" applyFont="1" applyFill="1" applyBorder="1" applyAlignment="1">
      <alignment horizontal="center" vertical="center" wrapText="1"/>
    </xf>
    <xf numFmtId="0" fontId="29" fillId="23" borderId="30" xfId="0" applyFont="1" applyFill="1" applyBorder="1" applyAlignment="1">
      <alignment horizontal="center" vertical="center" wrapText="1"/>
    </xf>
    <xf numFmtId="0" fontId="29" fillId="23" borderId="47" xfId="0" applyFont="1" applyFill="1" applyBorder="1" applyAlignment="1">
      <alignment horizontal="center" vertical="center" wrapText="1"/>
    </xf>
    <xf numFmtId="0" fontId="29" fillId="23" borderId="48" xfId="0" applyFont="1" applyFill="1" applyBorder="1" applyAlignment="1">
      <alignment horizontal="center" vertical="center" wrapText="1"/>
    </xf>
    <xf numFmtId="0" fontId="29" fillId="23" borderId="50" xfId="0" applyFont="1" applyFill="1" applyBorder="1" applyAlignment="1">
      <alignment horizontal="center" vertical="center" wrapText="1"/>
    </xf>
    <xf numFmtId="0" fontId="12" fillId="0" borderId="51" xfId="0" applyFont="1" applyFill="1" applyBorder="1" applyAlignment="1">
      <alignment horizontal="center" vertical="center" wrapText="1"/>
    </xf>
    <xf numFmtId="0" fontId="12" fillId="0" borderId="52" xfId="0" applyFont="1" applyFill="1" applyBorder="1" applyAlignment="1">
      <alignment horizontal="center" vertical="center" wrapText="1"/>
    </xf>
    <xf numFmtId="0" fontId="12" fillId="0" borderId="53" xfId="0" applyFont="1" applyFill="1" applyBorder="1" applyAlignment="1">
      <alignment horizontal="center" vertical="center" wrapText="1"/>
    </xf>
    <xf numFmtId="0" fontId="28" fillId="23" borderId="44" xfId="0" applyFont="1" applyFill="1" applyBorder="1" applyAlignment="1">
      <alignment horizontal="center" vertical="center" wrapText="1"/>
    </xf>
    <xf numFmtId="0" fontId="28" fillId="23" borderId="45" xfId="0" applyFont="1" applyFill="1" applyBorder="1" applyAlignment="1">
      <alignment horizontal="center" vertical="center" wrapText="1"/>
    </xf>
    <xf numFmtId="0" fontId="28" fillId="23" borderId="46" xfId="0" applyFont="1" applyFill="1" applyBorder="1" applyAlignment="1">
      <alignment horizontal="center" vertical="center" wrapText="1"/>
    </xf>
    <xf numFmtId="0" fontId="28" fillId="23" borderId="30" xfId="0" applyFont="1" applyFill="1" applyBorder="1" applyAlignment="1">
      <alignment horizontal="center" vertical="center" wrapText="1"/>
    </xf>
    <xf numFmtId="0" fontId="28" fillId="23" borderId="0" xfId="0" applyFont="1" applyFill="1" applyBorder="1" applyAlignment="1">
      <alignment horizontal="center" vertical="center" wrapText="1"/>
    </xf>
    <xf numFmtId="0" fontId="28" fillId="23" borderId="47" xfId="0" applyFont="1" applyFill="1" applyBorder="1" applyAlignment="1">
      <alignment horizontal="center" vertical="center" wrapText="1"/>
    </xf>
    <xf numFmtId="0" fontId="28" fillId="23" borderId="48" xfId="0" applyFont="1" applyFill="1" applyBorder="1" applyAlignment="1">
      <alignment horizontal="center" vertical="center" wrapText="1"/>
    </xf>
    <xf numFmtId="0" fontId="28" fillId="23" borderId="49" xfId="0" applyFont="1" applyFill="1" applyBorder="1" applyAlignment="1">
      <alignment horizontal="center" vertical="center" wrapText="1"/>
    </xf>
    <xf numFmtId="0" fontId="28" fillId="23" borderId="50" xfId="0" applyFont="1" applyFill="1" applyBorder="1" applyAlignment="1">
      <alignment horizontal="center" vertical="center" wrapText="1"/>
    </xf>
    <xf numFmtId="0" fontId="12" fillId="11" borderId="37" xfId="0" applyFont="1" applyFill="1" applyBorder="1" applyAlignment="1">
      <alignment horizontal="center" wrapText="1"/>
    </xf>
    <xf numFmtId="0" fontId="29" fillId="26" borderId="37" xfId="0" applyFont="1" applyFill="1" applyBorder="1" applyAlignment="1">
      <alignment horizontal="center" vertical="center" wrapText="1"/>
    </xf>
    <xf numFmtId="0" fontId="29" fillId="26" borderId="64" xfId="0" applyFont="1" applyFill="1" applyBorder="1" applyAlignment="1">
      <alignment horizontal="center" vertical="center" wrapText="1"/>
    </xf>
    <xf numFmtId="0" fontId="12" fillId="11" borderId="25" xfId="0" applyFont="1" applyFill="1" applyBorder="1" applyAlignment="1">
      <alignment horizontal="center" wrapText="1"/>
    </xf>
    <xf numFmtId="0" fontId="12" fillId="11" borderId="23" xfId="0" applyFont="1" applyFill="1" applyBorder="1" applyAlignment="1">
      <alignment horizontal="center" wrapText="1"/>
    </xf>
    <xf numFmtId="0" fontId="0" fillId="22" borderId="28" xfId="0" applyFill="1" applyBorder="1" applyAlignment="1">
      <alignment horizontal="center" wrapText="1"/>
    </xf>
    <xf numFmtId="0" fontId="0" fillId="22" borderId="0" xfId="0" applyFill="1" applyBorder="1" applyAlignment="1">
      <alignment horizontal="center" wrapText="1"/>
    </xf>
    <xf numFmtId="0" fontId="29" fillId="26" borderId="62" xfId="0" applyFont="1" applyFill="1" applyBorder="1" applyAlignment="1">
      <alignment horizontal="center" vertical="center" wrapText="1"/>
    </xf>
    <xf numFmtId="0" fontId="29" fillId="26" borderId="63" xfId="0" applyFont="1" applyFill="1" applyBorder="1" applyAlignment="1">
      <alignment horizontal="center" vertical="center" wrapText="1"/>
    </xf>
    <xf numFmtId="0" fontId="52" fillId="11" borderId="44" xfId="0" applyFont="1" applyFill="1" applyBorder="1" applyAlignment="1" applyProtection="1">
      <alignment horizontal="center" vertical="center"/>
    </xf>
    <xf numFmtId="0" fontId="52" fillId="11" borderId="45" xfId="0" applyFont="1" applyFill="1" applyBorder="1" applyAlignment="1" applyProtection="1">
      <alignment horizontal="center" vertical="center"/>
    </xf>
    <xf numFmtId="0" fontId="52" fillId="11" borderId="46" xfId="0" applyFont="1" applyFill="1" applyBorder="1" applyAlignment="1" applyProtection="1">
      <alignment horizontal="center" vertical="center"/>
    </xf>
    <xf numFmtId="0" fontId="52" fillId="11" borderId="59" xfId="0" applyFont="1" applyFill="1" applyBorder="1" applyAlignment="1">
      <alignment horizontal="center" vertical="center" wrapText="1"/>
    </xf>
    <xf numFmtId="0" fontId="52" fillId="11" borderId="31" xfId="0" applyFont="1" applyFill="1" applyBorder="1" applyAlignment="1">
      <alignment horizontal="center" vertical="center"/>
    </xf>
    <xf numFmtId="0" fontId="52" fillId="11" borderId="60" xfId="0" applyFont="1" applyFill="1" applyBorder="1" applyAlignment="1">
      <alignment horizontal="center" vertical="center"/>
    </xf>
    <xf numFmtId="0" fontId="53" fillId="23" borderId="38" xfId="0" applyFont="1" applyFill="1" applyBorder="1" applyAlignment="1" applyProtection="1">
      <alignment horizontal="center" vertical="center" wrapText="1"/>
    </xf>
    <xf numFmtId="0" fontId="53" fillId="23" borderId="40" xfId="0" applyFont="1" applyFill="1" applyBorder="1" applyAlignment="1" applyProtection="1">
      <alignment horizontal="center" vertical="center" wrapText="1"/>
    </xf>
    <xf numFmtId="0" fontId="53" fillId="23" borderId="39" xfId="0" applyFont="1" applyFill="1" applyBorder="1" applyAlignment="1" applyProtection="1">
      <alignment horizontal="center" vertical="center" wrapText="1"/>
    </xf>
    <xf numFmtId="0" fontId="53" fillId="23" borderId="59" xfId="0" applyFont="1" applyFill="1" applyBorder="1" applyAlignment="1" applyProtection="1">
      <alignment horizontal="center" vertical="center" wrapText="1"/>
    </xf>
    <xf numFmtId="0" fontId="53" fillId="23" borderId="60" xfId="0" applyFont="1" applyFill="1" applyBorder="1" applyAlignment="1" applyProtection="1">
      <alignment horizontal="center" vertical="center" wrapText="1"/>
    </xf>
    <xf numFmtId="0" fontId="50" fillId="0" borderId="59" xfId="0" applyFont="1" applyFill="1" applyBorder="1" applyAlignment="1">
      <alignment horizontal="center"/>
    </xf>
    <xf numFmtId="0" fontId="50" fillId="0" borderId="31" xfId="0" applyFont="1" applyFill="1" applyBorder="1" applyAlignment="1">
      <alignment horizontal="center"/>
    </xf>
    <xf numFmtId="0" fontId="50" fillId="0" borderId="60" xfId="0" applyFont="1" applyFill="1" applyBorder="1" applyAlignment="1">
      <alignment horizontal="center"/>
    </xf>
    <xf numFmtId="0" fontId="53" fillId="23" borderId="70" xfId="0" applyFont="1" applyFill="1" applyBorder="1" applyAlignment="1" applyProtection="1">
      <alignment horizontal="center" vertical="center" wrapText="1"/>
    </xf>
    <xf numFmtId="0" fontId="53" fillId="23" borderId="71" xfId="0" applyFont="1" applyFill="1" applyBorder="1" applyAlignment="1" applyProtection="1">
      <alignment horizontal="center" vertical="center" wrapText="1"/>
    </xf>
    <xf numFmtId="0" fontId="53" fillId="23" borderId="18" xfId="0" applyFont="1" applyFill="1" applyBorder="1" applyAlignment="1" applyProtection="1">
      <alignment horizontal="center" vertical="center" wrapText="1"/>
    </xf>
    <xf numFmtId="0" fontId="52" fillId="11" borderId="59" xfId="0" applyFont="1" applyFill="1" applyBorder="1" applyAlignment="1" applyProtection="1">
      <alignment horizontal="center" vertical="center" wrapText="1"/>
    </xf>
    <xf numFmtId="0" fontId="52" fillId="11" borderId="31" xfId="0" applyFont="1" applyFill="1" applyBorder="1" applyAlignment="1" applyProtection="1">
      <alignment horizontal="center" vertical="center" wrapText="1"/>
    </xf>
    <xf numFmtId="0" fontId="52" fillId="11" borderId="60" xfId="0" applyFont="1" applyFill="1" applyBorder="1" applyAlignment="1" applyProtection="1">
      <alignment horizontal="center" vertical="center" wrapText="1"/>
    </xf>
    <xf numFmtId="0" fontId="52" fillId="11" borderId="59" xfId="0" applyFont="1" applyFill="1" applyBorder="1" applyAlignment="1" applyProtection="1">
      <alignment horizontal="center" vertical="center"/>
    </xf>
    <xf numFmtId="0" fontId="52" fillId="11" borderId="31" xfId="0" applyFont="1" applyFill="1" applyBorder="1" applyAlignment="1" applyProtection="1">
      <alignment horizontal="center" vertical="center"/>
    </xf>
    <xf numFmtId="0" fontId="52" fillId="11" borderId="31" xfId="0" applyFont="1" applyFill="1" applyBorder="1" applyAlignment="1">
      <alignment horizontal="center" vertical="center" wrapText="1"/>
    </xf>
    <xf numFmtId="0" fontId="52" fillId="11" borderId="60" xfId="0" applyFont="1" applyFill="1" applyBorder="1" applyAlignment="1">
      <alignment horizontal="center" vertical="center" wrapText="1"/>
    </xf>
    <xf numFmtId="0" fontId="14" fillId="7" borderId="44" xfId="0" applyFont="1" applyFill="1" applyBorder="1" applyAlignment="1" applyProtection="1">
      <alignment horizontal="center" vertical="center"/>
    </xf>
    <xf numFmtId="0" fontId="14" fillId="7" borderId="48" xfId="0" applyFont="1" applyFill="1" applyBorder="1" applyAlignment="1" applyProtection="1">
      <alignment horizontal="center" vertical="center"/>
    </xf>
    <xf numFmtId="0" fontId="51" fillId="11" borderId="45" xfId="0" applyFont="1" applyFill="1" applyBorder="1" applyAlignment="1" applyProtection="1">
      <alignment horizontal="center" vertical="center"/>
    </xf>
    <xf numFmtId="0" fontId="51" fillId="11" borderId="46" xfId="0" applyFont="1" applyFill="1" applyBorder="1" applyAlignment="1" applyProtection="1">
      <alignment horizontal="center" vertical="center"/>
    </xf>
    <xf numFmtId="0" fontId="51" fillId="11" borderId="49" xfId="0" applyFont="1" applyFill="1" applyBorder="1" applyAlignment="1" applyProtection="1">
      <alignment horizontal="center" vertical="center"/>
    </xf>
    <xf numFmtId="0" fontId="53" fillId="23" borderId="5" xfId="0" applyFont="1" applyFill="1" applyBorder="1" applyAlignment="1" applyProtection="1">
      <alignment horizontal="center" vertical="center" wrapText="1"/>
    </xf>
    <xf numFmtId="0" fontId="53" fillId="23" borderId="25" xfId="0" applyFont="1" applyFill="1" applyBorder="1" applyAlignment="1" applyProtection="1">
      <alignment horizontal="center" vertical="center" wrapText="1"/>
    </xf>
    <xf numFmtId="0" fontId="53" fillId="23" borderId="37" xfId="0" applyFont="1" applyFill="1" applyBorder="1" applyAlignment="1" applyProtection="1">
      <alignment horizontal="center" vertical="center" wrapText="1"/>
    </xf>
    <xf numFmtId="0" fontId="53" fillId="23" borderId="23" xfId="0" applyFont="1" applyFill="1" applyBorder="1" applyAlignment="1" applyProtection="1">
      <alignment horizontal="center" vertical="center" wrapText="1"/>
    </xf>
    <xf numFmtId="0" fontId="0" fillId="0" borderId="25" xfId="0" applyBorder="1" applyAlignment="1">
      <alignment horizontal="left" wrapText="1"/>
    </xf>
    <xf numFmtId="0" fontId="0" fillId="0" borderId="23" xfId="0" applyBorder="1" applyAlignment="1">
      <alignment horizontal="left" wrapText="1"/>
    </xf>
    <xf numFmtId="0" fontId="0" fillId="0" borderId="6" xfId="0" applyBorder="1" applyAlignment="1">
      <alignment horizontal="center" wrapText="1"/>
    </xf>
    <xf numFmtId="0" fontId="0" fillId="0" borderId="13" xfId="0" applyBorder="1" applyAlignment="1">
      <alignment horizontal="center" wrapText="1"/>
    </xf>
    <xf numFmtId="0" fontId="28" fillId="18" borderId="17" xfId="0" applyFont="1" applyFill="1" applyBorder="1" applyAlignment="1">
      <alignment horizontal="center" wrapText="1"/>
    </xf>
    <xf numFmtId="0" fontId="28" fillId="18" borderId="24" xfId="0" applyFont="1" applyFill="1" applyBorder="1" applyAlignment="1">
      <alignment horizont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9" xfId="0" applyBorder="1" applyAlignment="1">
      <alignment horizontal="left" vertical="center" wrapText="1"/>
    </xf>
    <xf numFmtId="0" fontId="0" fillId="15" borderId="59" xfId="0" applyFill="1" applyBorder="1" applyAlignment="1">
      <alignment horizontal="center" wrapText="1"/>
    </xf>
    <xf numFmtId="0" fontId="0" fillId="15" borderId="50" xfId="0" applyFill="1" applyBorder="1" applyAlignment="1">
      <alignment horizontal="center" wrapText="1"/>
    </xf>
    <xf numFmtId="0" fontId="28" fillId="18" borderId="44" xfId="0" applyFont="1" applyFill="1" applyBorder="1" applyAlignment="1">
      <alignment horizontal="center" vertical="center" wrapText="1"/>
    </xf>
    <xf numFmtId="0" fontId="28" fillId="18" borderId="46" xfId="0" applyFont="1" applyFill="1" applyBorder="1" applyAlignment="1">
      <alignment horizontal="center" vertical="center" wrapText="1"/>
    </xf>
    <xf numFmtId="0" fontId="29" fillId="18" borderId="68" xfId="0" applyFont="1" applyFill="1" applyBorder="1" applyAlignment="1">
      <alignment horizontal="center" vertical="center" wrapText="1"/>
    </xf>
    <xf numFmtId="0" fontId="29" fillId="18" borderId="69" xfId="0" applyFont="1" applyFill="1" applyBorder="1" applyAlignment="1">
      <alignment horizontal="center" vertical="center" wrapText="1"/>
    </xf>
    <xf numFmtId="0" fontId="29" fillId="18" borderId="65" xfId="0" applyFont="1" applyFill="1" applyBorder="1" applyAlignment="1">
      <alignment horizontal="center" vertical="center" wrapText="1"/>
    </xf>
    <xf numFmtId="0" fontId="29" fillId="18" borderId="66" xfId="0" applyFont="1" applyFill="1" applyBorder="1" applyAlignment="1">
      <alignment horizontal="center" vertical="center" wrapText="1"/>
    </xf>
    <xf numFmtId="0" fontId="0" fillId="27" borderId="19" xfId="0" applyFill="1" applyBorder="1" applyAlignment="1">
      <alignment horizontal="center" wrapText="1"/>
    </xf>
    <xf numFmtId="0" fontId="0" fillId="27" borderId="20" xfId="0" applyFill="1" applyBorder="1" applyAlignment="1">
      <alignment horizontal="center" wrapText="1"/>
    </xf>
    <xf numFmtId="0" fontId="0" fillId="0" borderId="67" xfId="0" applyBorder="1" applyAlignment="1">
      <alignment horizontal="center" wrapText="1"/>
    </xf>
    <xf numFmtId="0" fontId="0" fillId="0" borderId="64" xfId="0" applyBorder="1" applyAlignment="1">
      <alignment horizontal="center" wrapText="1"/>
    </xf>
    <xf numFmtId="0" fontId="25" fillId="23" borderId="5" xfId="0" applyFont="1" applyFill="1" applyBorder="1" applyAlignment="1">
      <alignment horizontal="center" vertical="center" wrapText="1"/>
    </xf>
    <xf numFmtId="0" fontId="23" fillId="11" borderId="5" xfId="0" applyFont="1" applyFill="1" applyBorder="1" applyAlignment="1">
      <alignment horizontal="center" vertical="center" wrapText="1"/>
    </xf>
    <xf numFmtId="0" fontId="27" fillId="23" borderId="5" xfId="0" applyFont="1" applyFill="1" applyBorder="1" applyAlignment="1">
      <alignment horizontal="center" wrapText="1"/>
    </xf>
    <xf numFmtId="0" fontId="11" fillId="13" borderId="5" xfId="1" applyFont="1" applyFill="1" applyBorder="1" applyAlignment="1">
      <alignment horizontal="center" vertical="center"/>
    </xf>
    <xf numFmtId="0" fontId="21" fillId="14" borderId="5" xfId="1" applyFont="1" applyFill="1" applyBorder="1" applyAlignment="1">
      <alignment horizontal="center" vertical="center" textRotation="90"/>
    </xf>
    <xf numFmtId="0" fontId="11" fillId="13" borderId="25" xfId="1" applyFont="1" applyFill="1" applyBorder="1" applyAlignment="1">
      <alignment horizontal="center" vertical="center"/>
    </xf>
    <xf numFmtId="0" fontId="11" fillId="13" borderId="27" xfId="1" applyFont="1" applyFill="1" applyBorder="1" applyAlignment="1">
      <alignment horizontal="center" vertical="center"/>
    </xf>
    <xf numFmtId="0" fontId="11" fillId="13" borderId="23" xfId="1" applyFont="1" applyFill="1" applyBorder="1" applyAlignment="1">
      <alignment horizontal="center" vertical="center"/>
    </xf>
    <xf numFmtId="0" fontId="21" fillId="14" borderId="22" xfId="1" applyFont="1" applyFill="1" applyBorder="1" applyAlignment="1">
      <alignment horizontal="center" vertical="center" textRotation="90"/>
    </xf>
    <xf numFmtId="0" fontId="21" fillId="14" borderId="26" xfId="1" applyFont="1" applyFill="1" applyBorder="1" applyAlignment="1">
      <alignment horizontal="center" vertical="center" textRotation="90"/>
    </xf>
    <xf numFmtId="0" fontId="21" fillId="14" borderId="7" xfId="1" applyFont="1" applyFill="1" applyBorder="1" applyAlignment="1">
      <alignment horizontal="center" vertical="center" textRotation="90"/>
    </xf>
    <xf numFmtId="0" fontId="42" fillId="30" borderId="17" xfId="0" applyFont="1" applyFill="1" applyBorder="1" applyAlignment="1" applyProtection="1">
      <alignment horizontal="center" vertical="center" wrapText="1"/>
    </xf>
    <xf numFmtId="0" fontId="42" fillId="30" borderId="19" xfId="0" applyFont="1" applyFill="1" applyBorder="1" applyAlignment="1" applyProtection="1">
      <alignment horizontal="center" vertical="center" wrapText="1"/>
    </xf>
    <xf numFmtId="0" fontId="28" fillId="24" borderId="59" xfId="0" applyFont="1" applyFill="1" applyBorder="1" applyAlignment="1">
      <alignment horizontal="center" wrapText="1"/>
    </xf>
    <xf numFmtId="0" fontId="28" fillId="24" borderId="31" xfId="0" applyFont="1" applyFill="1" applyBorder="1" applyAlignment="1">
      <alignment horizontal="center" wrapText="1"/>
    </xf>
    <xf numFmtId="0" fontId="28" fillId="24" borderId="60" xfId="0" applyFont="1" applyFill="1" applyBorder="1" applyAlignment="1">
      <alignment horizontal="center" wrapText="1"/>
    </xf>
    <xf numFmtId="0" fontId="46" fillId="19" borderId="75" xfId="4" applyFont="1" applyFill="1" applyBorder="1" applyAlignment="1" applyProtection="1">
      <alignment horizontal="center" vertical="center" wrapText="1"/>
      <protection locked="0"/>
    </xf>
    <xf numFmtId="0" fontId="46" fillId="19" borderId="69" xfId="4" applyFont="1" applyFill="1" applyBorder="1" applyAlignment="1" applyProtection="1">
      <alignment horizontal="center" vertical="center" wrapText="1"/>
      <protection locked="0"/>
    </xf>
    <xf numFmtId="0" fontId="46" fillId="19" borderId="68" xfId="4" applyFont="1" applyFill="1" applyBorder="1" applyAlignment="1" applyProtection="1">
      <alignment horizontal="center" vertical="center" wrapText="1"/>
      <protection locked="0"/>
    </xf>
    <xf numFmtId="0" fontId="46" fillId="19" borderId="73" xfId="4" applyFont="1" applyFill="1" applyBorder="1" applyAlignment="1" applyProtection="1">
      <alignment horizontal="center" vertical="center" wrapText="1"/>
      <protection locked="0"/>
    </xf>
    <xf numFmtId="0" fontId="46" fillId="19" borderId="74" xfId="4" applyFont="1" applyFill="1" applyBorder="1" applyAlignment="1" applyProtection="1">
      <alignment horizontal="center" vertical="center" wrapText="1"/>
      <protection locked="0"/>
    </xf>
    <xf numFmtId="0" fontId="39" fillId="19" borderId="30" xfId="2" applyFont="1" applyFill="1" applyBorder="1" applyAlignment="1">
      <alignment horizontal="center" vertical="center" wrapText="1"/>
    </xf>
    <xf numFmtId="0" fontId="39" fillId="19" borderId="0" xfId="2" applyFont="1" applyFill="1" applyBorder="1" applyAlignment="1">
      <alignment horizontal="center" vertical="center" wrapText="1"/>
    </xf>
    <xf numFmtId="0" fontId="39" fillId="19" borderId="80" xfId="2" applyFont="1" applyFill="1" applyBorder="1" applyAlignment="1">
      <alignment horizontal="center" vertical="center" wrapText="1"/>
    </xf>
    <xf numFmtId="0" fontId="45" fillId="6" borderId="0" xfId="4" applyFont="1" applyFill="1" applyBorder="1" applyAlignment="1" applyProtection="1">
      <alignment horizontal="center" vertical="center" wrapText="1"/>
      <protection locked="0"/>
    </xf>
    <xf numFmtId="0" fontId="45" fillId="6" borderId="80" xfId="4" applyFont="1" applyFill="1" applyBorder="1" applyAlignment="1" applyProtection="1">
      <alignment horizontal="center" vertical="center" wrapText="1"/>
      <protection locked="0"/>
    </xf>
    <xf numFmtId="0" fontId="6" fillId="18" borderId="81" xfId="2" applyFill="1" applyBorder="1" applyAlignment="1">
      <alignment wrapText="1"/>
    </xf>
    <xf numFmtId="0" fontId="6" fillId="18" borderId="82" xfId="2" applyFill="1" applyBorder="1" applyAlignment="1">
      <alignment wrapText="1"/>
    </xf>
    <xf numFmtId="0" fontId="6" fillId="18" borderId="83" xfId="2" applyFill="1" applyBorder="1" applyAlignment="1">
      <alignment wrapText="1"/>
    </xf>
    <xf numFmtId="0" fontId="6" fillId="0" borderId="22" xfId="2" applyBorder="1" applyAlignment="1">
      <alignment wrapText="1"/>
    </xf>
    <xf numFmtId="0" fontId="6" fillId="0" borderId="26" xfId="2" applyBorder="1" applyAlignment="1">
      <alignment wrapText="1"/>
    </xf>
    <xf numFmtId="0" fontId="6" fillId="0" borderId="7" xfId="2" applyBorder="1" applyAlignment="1">
      <alignment wrapText="1"/>
    </xf>
    <xf numFmtId="0" fontId="6" fillId="0" borderId="18" xfId="2" applyBorder="1" applyAlignment="1">
      <alignment horizontal="center" wrapText="1"/>
    </xf>
    <xf numFmtId="0" fontId="1" fillId="0" borderId="5" xfId="2" applyFont="1" applyBorder="1" applyAlignment="1">
      <alignment horizontal="center" wrapText="1"/>
    </xf>
    <xf numFmtId="0" fontId="6" fillId="0" borderId="5" xfId="2" applyBorder="1" applyAlignment="1">
      <alignment horizontal="center" wrapText="1"/>
    </xf>
    <xf numFmtId="0" fontId="6" fillId="0" borderId="22" xfId="2" applyBorder="1" applyAlignment="1">
      <alignment horizontal="center" wrapText="1"/>
    </xf>
    <xf numFmtId="0" fontId="47" fillId="24" borderId="25" xfId="2" applyFont="1" applyFill="1" applyBorder="1" applyAlignment="1">
      <alignment horizontal="center" vertical="center" wrapText="1"/>
    </xf>
    <xf numFmtId="0" fontId="47" fillId="24" borderId="23" xfId="2" applyFont="1" applyFill="1" applyBorder="1" applyAlignment="1">
      <alignment horizontal="center" vertical="center" wrapText="1"/>
    </xf>
    <xf numFmtId="0" fontId="13" fillId="7" borderId="19" xfId="4" applyFont="1" applyFill="1" applyBorder="1" applyAlignment="1" applyProtection="1">
      <alignment horizontal="center" vertical="center" wrapText="1"/>
      <protection locked="0"/>
    </xf>
    <xf numFmtId="0" fontId="13" fillId="7" borderId="5" xfId="4" applyFont="1" applyFill="1" applyBorder="1" applyAlignment="1" applyProtection="1">
      <alignment horizontal="center" vertical="center" wrapText="1"/>
      <protection locked="0"/>
    </xf>
    <xf numFmtId="0" fontId="1" fillId="6" borderId="5" xfId="2" applyFont="1" applyFill="1" applyBorder="1" applyAlignment="1">
      <alignment horizontal="center" wrapText="1"/>
    </xf>
    <xf numFmtId="0" fontId="14" fillId="11" borderId="84" xfId="0" applyFont="1" applyFill="1" applyBorder="1" applyAlignment="1" applyProtection="1">
      <alignment horizontal="center" vertical="center" wrapText="1"/>
    </xf>
    <xf numFmtId="0" fontId="14" fillId="11" borderId="5" xfId="0" applyFont="1" applyFill="1" applyBorder="1" applyAlignment="1" applyProtection="1">
      <alignment horizontal="center" vertical="center" wrapText="1"/>
    </xf>
  </cellXfs>
  <cellStyles count="8">
    <cellStyle name="Excel Built-in Normal" xfId="1" xr:uid="{00000000-0005-0000-0000-000000000000}"/>
    <cellStyle name="Moneda 2" xfId="7" xr:uid="{00000000-0005-0000-0000-000001000000}"/>
    <cellStyle name="Normal" xfId="0" builtinId="0"/>
    <cellStyle name="Normal 2" xfId="2" xr:uid="{00000000-0005-0000-0000-000003000000}"/>
    <cellStyle name="Normal 2 2" xfId="3" xr:uid="{00000000-0005-0000-0000-000004000000}"/>
    <cellStyle name="Normal_Mapa de riesgos nuevo IST_GESTION ultimo" xfId="4" xr:uid="{00000000-0005-0000-0000-000005000000}"/>
    <cellStyle name="Salida 2" xfId="5" xr:uid="{00000000-0005-0000-0000-000006000000}"/>
    <cellStyle name="Salida 2 2" xfId="6" xr:uid="{00000000-0005-0000-0000-000007000000}"/>
  </cellStyles>
  <dxfs count="62">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s>
  <tableStyles count="0" defaultTableStyle="TableStyleMedium2" defaultPivotStyle="PivotStyleLight16"/>
  <colors>
    <mruColors>
      <color rgb="FF633B90"/>
      <color rgb="FF632990"/>
      <color rgb="FF7BEFC3"/>
      <color rgb="FF4477F0"/>
      <color rgb="FF3D11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586154</xdr:colOff>
      <xdr:row>0</xdr:row>
      <xdr:rowOff>58616</xdr:rowOff>
    </xdr:from>
    <xdr:to>
      <xdr:col>5</xdr:col>
      <xdr:colOff>2041769</xdr:colOff>
      <xdr:row>2</xdr:row>
      <xdr:rowOff>78154</xdr:rowOff>
    </xdr:to>
    <xdr:pic>
      <xdr:nvPicPr>
        <xdr:cNvPr id="4" name="image11.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srcRect/>
        <a:stretch>
          <a:fillRect/>
        </a:stretch>
      </xdr:blipFill>
      <xdr:spPr>
        <a:xfrm>
          <a:off x="7551616" y="58616"/>
          <a:ext cx="1455615" cy="820615"/>
        </a:xfrm>
        <a:prstGeom prst="rect">
          <a:avLst/>
        </a:prstGeom>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854982</xdr:colOff>
      <xdr:row>4</xdr:row>
      <xdr:rowOff>272143</xdr:rowOff>
    </xdr:from>
    <xdr:to>
      <xdr:col>0</xdr:col>
      <xdr:colOff>3037265</xdr:colOff>
      <xdr:row>5</xdr:row>
      <xdr:rowOff>588130</xdr:rowOff>
    </xdr:to>
    <xdr:pic>
      <xdr:nvPicPr>
        <xdr:cNvPr id="3" name="image11.pn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srcRect/>
        <a:stretch>
          <a:fillRect/>
        </a:stretch>
      </xdr:blipFill>
      <xdr:spPr>
        <a:xfrm>
          <a:off x="854982" y="2002518"/>
          <a:ext cx="2182283" cy="1157362"/>
        </a:xfrm>
        <a:prstGeom prst="rect">
          <a:avLst/>
        </a:prstGeom>
        <a:ln/>
      </xdr:spPr>
    </xdr:pic>
    <xdr:clientData/>
  </xdr:twoCellAnchor>
  <xdr:twoCellAnchor editAs="oneCell">
    <xdr:from>
      <xdr:col>35</xdr:col>
      <xdr:colOff>73478</xdr:colOff>
      <xdr:row>0</xdr:row>
      <xdr:rowOff>157843</xdr:rowOff>
    </xdr:from>
    <xdr:to>
      <xdr:col>35</xdr:col>
      <xdr:colOff>2244875</xdr:colOff>
      <xdr:row>1</xdr:row>
      <xdr:rowOff>1026280</xdr:rowOff>
    </xdr:to>
    <xdr:pic>
      <xdr:nvPicPr>
        <xdr:cNvPr id="5" name="image11.png">
          <a:extLst>
            <a:ext uri="{FF2B5EF4-FFF2-40B4-BE49-F238E27FC236}">
              <a16:creationId xmlns:a16="http://schemas.microsoft.com/office/drawing/2014/main" id="{32B87770-1603-4C1F-B462-1F1C8C22D64B}"/>
            </a:ext>
          </a:extLst>
        </xdr:cNvPr>
        <xdr:cNvPicPr/>
      </xdr:nvPicPr>
      <xdr:blipFill>
        <a:blip xmlns:r="http://schemas.openxmlformats.org/officeDocument/2006/relationships" r:embed="rId1"/>
        <a:srcRect/>
        <a:stretch>
          <a:fillRect/>
        </a:stretch>
      </xdr:blipFill>
      <xdr:spPr>
        <a:xfrm>
          <a:off x="57386764" y="157843"/>
          <a:ext cx="2171397" cy="1167794"/>
        </a:xfrm>
        <a:prstGeom prst="rect">
          <a:avLst/>
        </a:prstGeom>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2345766</xdr:colOff>
      <xdr:row>1</xdr:row>
      <xdr:rowOff>74707</xdr:rowOff>
    </xdr:from>
    <xdr:to>
      <xdr:col>0</xdr:col>
      <xdr:colOff>3538394</xdr:colOff>
      <xdr:row>1</xdr:row>
      <xdr:rowOff>747061</xdr:rowOff>
    </xdr:to>
    <xdr:pic>
      <xdr:nvPicPr>
        <xdr:cNvPr id="3" name="image11.png">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a:srcRect/>
        <a:stretch>
          <a:fillRect/>
        </a:stretch>
      </xdr:blipFill>
      <xdr:spPr>
        <a:xfrm>
          <a:off x="2345766" y="268942"/>
          <a:ext cx="1192628" cy="672354"/>
        </a:xfrm>
        <a:prstGeom prst="rect">
          <a:avLst/>
        </a:prstGeom>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C:/Users/martin.puerto/Documents/Martin%202015/Riesgos/Copia%20de%20PROPUESTA%20MAPA%20DE%20RIESGOS%20SNR%202013%20fina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
      <sheetName val="Mapa Riesgos  (final)"/>
      <sheetName val="Tablas de Valoracion"/>
      <sheetName val="Evalua Control"/>
      <sheetName val="Escala"/>
      <sheetName val="Grafica Estrate"/>
      <sheetName val="Datos"/>
      <sheetName val="Copia de PROPUESTA MAPA DE RIES"/>
    </sheetNames>
    <sheetDataSet>
      <sheetData sheetId="0">
        <row r="2">
          <cell r="L2" t="str">
            <v>INT</v>
          </cell>
          <cell r="M2" t="str">
            <v>EXT</v>
          </cell>
        </row>
      </sheetData>
      <sheetData sheetId="1"/>
      <sheetData sheetId="2">
        <row r="3">
          <cell r="B3" t="str">
            <v>Estratégico</v>
          </cell>
        </row>
      </sheetData>
      <sheetData sheetId="3" refreshError="1"/>
      <sheetData sheetId="4">
        <row r="4">
          <cell r="A4" t="str">
            <v xml:space="preserve">1. El evento puede ocurrir solo en circunstancias excepcionales.
No se ha presentado en los últimos 5 años.
</v>
          </cell>
        </row>
      </sheetData>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tabColor theme="0"/>
  </sheetPr>
  <dimension ref="A1:F28"/>
  <sheetViews>
    <sheetView zoomScale="130" zoomScaleNormal="130" workbookViewId="0">
      <pane xSplit="2" ySplit="7" topLeftCell="C8" activePane="bottomRight" state="frozen"/>
      <selection pane="topRight" activeCell="C1" sqref="C1"/>
      <selection pane="bottomLeft" activeCell="A8" sqref="A8"/>
      <selection pane="bottomRight" activeCell="C13" sqref="C13"/>
    </sheetView>
  </sheetViews>
  <sheetFormatPr baseColWidth="10" defaultColWidth="11.42578125" defaultRowHeight="15" x14ac:dyDescent="0.25"/>
  <cols>
    <col min="1" max="1" width="4" style="13" customWidth="1"/>
    <col min="2" max="2" width="22.42578125" style="13" customWidth="1"/>
    <col min="3" max="3" width="38.28515625" style="13" customWidth="1"/>
    <col min="4" max="4" width="4" style="13" customWidth="1"/>
    <col min="5" max="5" width="22.42578125" style="13" customWidth="1"/>
    <col min="6" max="6" width="38.42578125" style="13" customWidth="1"/>
    <col min="7" max="16384" width="11.42578125" style="13"/>
  </cols>
  <sheetData>
    <row r="1" spans="1:6" ht="30.75" customHeight="1" x14ac:dyDescent="0.25">
      <c r="A1" s="232" t="s">
        <v>298</v>
      </c>
      <c r="B1" s="233"/>
      <c r="C1" s="241" t="s">
        <v>335</v>
      </c>
      <c r="D1" s="242"/>
      <c r="E1" s="243"/>
      <c r="F1" s="238"/>
    </row>
    <row r="2" spans="1:6" ht="33" customHeight="1" x14ac:dyDescent="0.25">
      <c r="A2" s="234"/>
      <c r="B2" s="235"/>
      <c r="C2" s="244"/>
      <c r="D2" s="245"/>
      <c r="E2" s="246"/>
      <c r="F2" s="239"/>
    </row>
    <row r="3" spans="1:6" ht="15.75" customHeight="1" thickBot="1" x14ac:dyDescent="0.3">
      <c r="A3" s="236"/>
      <c r="B3" s="237"/>
      <c r="C3" s="247"/>
      <c r="D3" s="248"/>
      <c r="E3" s="249"/>
      <c r="F3" s="240"/>
    </row>
    <row r="4" spans="1:6" ht="8.25" customHeight="1" thickBot="1" x14ac:dyDescent="0.3">
      <c r="A4" s="255"/>
      <c r="B4" s="255"/>
      <c r="C4" s="256"/>
      <c r="D4" s="255"/>
      <c r="E4" s="255"/>
      <c r="F4" s="256"/>
    </row>
    <row r="5" spans="1:6" ht="25.5" customHeight="1" thickBot="1" x14ac:dyDescent="0.3">
      <c r="A5" s="251" t="s">
        <v>305</v>
      </c>
      <c r="B5" s="252"/>
      <c r="C5" s="83" t="s">
        <v>295</v>
      </c>
      <c r="D5" s="251" t="s">
        <v>304</v>
      </c>
      <c r="E5" s="252"/>
      <c r="F5" s="88"/>
    </row>
    <row r="6" spans="1:6" ht="18" customHeight="1" thickBot="1" x14ac:dyDescent="0.3">
      <c r="A6" s="257" t="s">
        <v>306</v>
      </c>
      <c r="B6" s="258"/>
      <c r="C6" s="84"/>
      <c r="D6" s="251" t="s">
        <v>307</v>
      </c>
      <c r="E6" s="252"/>
      <c r="F6" s="85" t="s">
        <v>310</v>
      </c>
    </row>
    <row r="7" spans="1:6" ht="16.5" customHeight="1" thickBot="1" x14ac:dyDescent="0.3">
      <c r="A7" s="229" t="s">
        <v>170</v>
      </c>
      <c r="B7" s="230"/>
      <c r="C7" s="230"/>
      <c r="D7" s="230"/>
      <c r="E7" s="230"/>
      <c r="F7" s="231"/>
    </row>
    <row r="8" spans="1:6" x14ac:dyDescent="0.25">
      <c r="A8" s="89" t="s">
        <v>14</v>
      </c>
      <c r="B8" s="90" t="s">
        <v>171</v>
      </c>
      <c r="C8" s="90" t="s">
        <v>133</v>
      </c>
      <c r="D8" s="91" t="s">
        <v>14</v>
      </c>
      <c r="E8" s="90" t="s">
        <v>171</v>
      </c>
      <c r="F8" s="90" t="s">
        <v>132</v>
      </c>
    </row>
    <row r="9" spans="1:6" x14ac:dyDescent="0.25">
      <c r="A9" s="55">
        <v>1</v>
      </c>
      <c r="B9" s="57" t="s">
        <v>173</v>
      </c>
      <c r="C9" s="58"/>
      <c r="D9" s="59">
        <v>1</v>
      </c>
      <c r="E9" s="57" t="s">
        <v>173</v>
      </c>
      <c r="F9" s="57"/>
    </row>
    <row r="10" spans="1:6" x14ac:dyDescent="0.25">
      <c r="A10" s="56">
        <v>2</v>
      </c>
      <c r="B10" s="61"/>
      <c r="C10" s="62"/>
      <c r="D10" s="60">
        <v>2</v>
      </c>
      <c r="E10" s="61"/>
      <c r="F10" s="61"/>
    </row>
    <row r="11" spans="1:6" x14ac:dyDescent="0.25">
      <c r="A11" s="55">
        <v>3</v>
      </c>
      <c r="B11" s="57"/>
      <c r="C11" s="58"/>
      <c r="D11" s="59">
        <v>3</v>
      </c>
      <c r="E11" s="57"/>
      <c r="F11" s="57"/>
    </row>
    <row r="12" spans="1:6" x14ac:dyDescent="0.25">
      <c r="A12" s="56">
        <v>4</v>
      </c>
      <c r="B12" s="61"/>
      <c r="C12" s="62"/>
      <c r="D12" s="60">
        <v>4</v>
      </c>
      <c r="E12" s="61"/>
      <c r="F12" s="61"/>
    </row>
    <row r="13" spans="1:6" x14ac:dyDescent="0.25">
      <c r="A13" s="55">
        <v>5</v>
      </c>
      <c r="B13" s="57"/>
      <c r="C13" s="58"/>
      <c r="D13" s="59">
        <v>5</v>
      </c>
      <c r="E13" s="57"/>
      <c r="F13" s="57"/>
    </row>
    <row r="14" spans="1:6" x14ac:dyDescent="0.25">
      <c r="A14" s="253" t="s">
        <v>169</v>
      </c>
      <c r="B14" s="250"/>
      <c r="C14" s="250"/>
      <c r="D14" s="250"/>
      <c r="E14" s="250"/>
      <c r="F14" s="254"/>
    </row>
    <row r="15" spans="1:6" x14ac:dyDescent="0.25">
      <c r="A15" s="92" t="s">
        <v>14</v>
      </c>
      <c r="B15" s="92" t="s">
        <v>17</v>
      </c>
      <c r="C15" s="92" t="s">
        <v>133</v>
      </c>
      <c r="D15" s="92" t="s">
        <v>14</v>
      </c>
      <c r="E15" s="92" t="s">
        <v>17</v>
      </c>
      <c r="F15" s="92" t="s">
        <v>132</v>
      </c>
    </row>
    <row r="16" spans="1:6" ht="30.75" customHeight="1" x14ac:dyDescent="0.25">
      <c r="A16" s="55">
        <v>1</v>
      </c>
      <c r="B16" s="57" t="s">
        <v>151</v>
      </c>
      <c r="C16" s="57"/>
      <c r="D16" s="86">
        <v>1</v>
      </c>
      <c r="E16" s="57"/>
      <c r="F16" s="57"/>
    </row>
    <row r="17" spans="1:6" x14ac:dyDescent="0.25">
      <c r="A17" s="56">
        <v>2</v>
      </c>
      <c r="B17" s="61"/>
      <c r="C17" s="61"/>
      <c r="D17" s="87">
        <v>2</v>
      </c>
      <c r="E17" s="61"/>
      <c r="F17" s="61"/>
    </row>
    <row r="18" spans="1:6" x14ac:dyDescent="0.25">
      <c r="A18" s="55">
        <v>3</v>
      </c>
      <c r="B18" s="57"/>
      <c r="C18" s="57"/>
      <c r="D18" s="86">
        <v>3</v>
      </c>
      <c r="E18" s="57"/>
      <c r="F18" s="57"/>
    </row>
    <row r="19" spans="1:6" x14ac:dyDescent="0.25">
      <c r="A19" s="56">
        <v>4</v>
      </c>
      <c r="B19" s="61"/>
      <c r="C19" s="61"/>
      <c r="D19" s="87">
        <v>4</v>
      </c>
      <c r="E19" s="61"/>
      <c r="F19" s="61"/>
    </row>
    <row r="20" spans="1:6" x14ac:dyDescent="0.25">
      <c r="A20" s="55">
        <v>5</v>
      </c>
      <c r="B20" s="57"/>
      <c r="C20" s="57"/>
      <c r="D20" s="86">
        <v>5</v>
      </c>
      <c r="E20" s="57"/>
      <c r="F20" s="57"/>
    </row>
    <row r="21" spans="1:6" x14ac:dyDescent="0.25">
      <c r="A21" s="56"/>
      <c r="B21" s="61"/>
      <c r="C21" s="61"/>
      <c r="D21" s="87"/>
      <c r="E21" s="61"/>
      <c r="F21" s="61"/>
    </row>
    <row r="22" spans="1:6" x14ac:dyDescent="0.25">
      <c r="A22" s="250" t="s">
        <v>339</v>
      </c>
      <c r="B22" s="250"/>
      <c r="C22" s="250"/>
      <c r="D22" s="250"/>
      <c r="E22" s="250"/>
      <c r="F22" s="250"/>
    </row>
    <row r="23" spans="1:6" x14ac:dyDescent="0.25">
      <c r="A23" s="92" t="s">
        <v>14</v>
      </c>
      <c r="B23" s="93" t="s">
        <v>156</v>
      </c>
      <c r="C23" s="93" t="s">
        <v>157</v>
      </c>
      <c r="D23" s="94" t="s">
        <v>14</v>
      </c>
      <c r="E23" s="93" t="s">
        <v>156</v>
      </c>
      <c r="F23" s="93" t="s">
        <v>154</v>
      </c>
    </row>
    <row r="24" spans="1:6" x14ac:dyDescent="0.25">
      <c r="A24" s="55">
        <v>1</v>
      </c>
      <c r="B24" s="57" t="s">
        <v>162</v>
      </c>
      <c r="C24" s="58"/>
      <c r="D24" s="59">
        <v>1</v>
      </c>
      <c r="E24" s="57" t="s">
        <v>162</v>
      </c>
      <c r="F24" s="57"/>
    </row>
    <row r="25" spans="1:6" x14ac:dyDescent="0.25">
      <c r="A25" s="56">
        <v>2</v>
      </c>
      <c r="B25" s="61"/>
      <c r="C25" s="62"/>
      <c r="D25" s="60">
        <v>2</v>
      </c>
      <c r="E25" s="61"/>
      <c r="F25" s="61"/>
    </row>
    <row r="26" spans="1:6" x14ac:dyDescent="0.25">
      <c r="A26" s="55">
        <v>3</v>
      </c>
      <c r="B26" s="57"/>
      <c r="C26" s="58"/>
      <c r="D26" s="59">
        <v>3</v>
      </c>
      <c r="E26" s="57"/>
      <c r="F26" s="57"/>
    </row>
    <row r="27" spans="1:6" x14ac:dyDescent="0.25">
      <c r="A27" s="56">
        <v>4</v>
      </c>
      <c r="B27" s="61"/>
      <c r="C27" s="62"/>
      <c r="D27" s="60">
        <v>4</v>
      </c>
      <c r="E27" s="61"/>
      <c r="F27" s="61"/>
    </row>
    <row r="28" spans="1:6" x14ac:dyDescent="0.25">
      <c r="A28" s="55">
        <v>5</v>
      </c>
      <c r="B28" s="57"/>
      <c r="C28" s="58"/>
      <c r="D28" s="59">
        <v>5</v>
      </c>
      <c r="E28" s="57"/>
      <c r="F28" s="57"/>
    </row>
  </sheetData>
  <mergeCells count="11">
    <mergeCell ref="A7:F7"/>
    <mergeCell ref="A1:B3"/>
    <mergeCell ref="F1:F3"/>
    <mergeCell ref="C1:E3"/>
    <mergeCell ref="A22:F22"/>
    <mergeCell ref="A5:B5"/>
    <mergeCell ref="D5:E5"/>
    <mergeCell ref="A14:F14"/>
    <mergeCell ref="A4:F4"/>
    <mergeCell ref="A6:B6"/>
    <mergeCell ref="D6:E6"/>
  </mergeCells>
  <dataValidations count="5">
    <dataValidation type="list" allowBlank="1" showInputMessage="1" showErrorMessage="1" sqref="B16:B20 E16:E20" xr:uid="{00000000-0002-0000-0100-000000000000}">
      <formula1>Contexto_Interno</formula1>
    </dataValidation>
    <dataValidation type="list" allowBlank="1" showInputMessage="1" showErrorMessage="1" sqref="B24:B28 E24:E28" xr:uid="{00000000-0002-0000-0100-000001000000}">
      <formula1>Contexto_Externo</formula1>
    </dataValidation>
    <dataValidation type="list" allowBlank="1" showInputMessage="1" showErrorMessage="1" sqref="B10:B13 E10:E13" xr:uid="{00000000-0002-0000-0100-000002000000}">
      <formula1>Contexto_Proceso</formula1>
    </dataValidation>
    <dataValidation type="list" allowBlank="1" showInputMessage="1" showErrorMessage="1" prompt="CONTEXTO DE PROCESO" sqref="B9 E9" xr:uid="{00000000-0002-0000-0100-000003000000}">
      <formula1>Contexto_Proceso</formula1>
    </dataValidation>
    <dataValidation type="list" allowBlank="1" showInputMessage="1" showErrorMessage="1" sqref="C5" xr:uid="{00000000-0002-0000-0100-000004000000}">
      <formula1>PROCESO</formula1>
    </dataValidation>
  </dataValidations>
  <printOptions horizontalCentered="1"/>
  <pageMargins left="0.70866141732283472" right="0.70866141732283472" top="0.74803149606299213" bottom="0.74803149606299213" header="0.31496062992125984" footer="0.31496062992125984"/>
  <pageSetup paperSize="14"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5000000}">
          <x14:formula1>
            <xm:f>'Listas Nuevas'!$A$18:$A$20</xm:f>
          </x14:formula1>
          <xm:sqref>F6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5" filterMode="1">
    <tabColor theme="8" tint="-0.499984740745262"/>
  </sheetPr>
  <dimension ref="A1:AY55"/>
  <sheetViews>
    <sheetView tabSelected="1" zoomScale="90" zoomScaleNormal="90" workbookViewId="0">
      <selection activeCell="BA6" sqref="BA6"/>
    </sheetView>
  </sheetViews>
  <sheetFormatPr baseColWidth="10" defaultColWidth="10.7109375" defaultRowHeight="54" customHeight="1" x14ac:dyDescent="0.25"/>
  <cols>
    <col min="1" max="1" width="60.42578125" style="170" customWidth="1"/>
    <col min="2" max="2" width="68.85546875" style="170" customWidth="1"/>
    <col min="3" max="3" width="75.28515625" style="170" customWidth="1"/>
    <col min="4" max="5" width="24.7109375" style="170" customWidth="1"/>
    <col min="6" max="6" width="28.7109375" style="170" customWidth="1"/>
    <col min="7" max="7" width="27.42578125" style="170" customWidth="1"/>
    <col min="8" max="8" width="62.140625" style="170" customWidth="1"/>
    <col min="9" max="9" width="62.7109375" style="170" customWidth="1"/>
    <col min="10" max="10" width="44.28515625" style="170" customWidth="1"/>
    <col min="11" max="11" width="19.85546875" style="170" customWidth="1"/>
    <col min="12" max="12" width="18.42578125" style="170" customWidth="1"/>
    <col min="13" max="13" width="31.5703125" style="170" customWidth="1"/>
    <col min="14" max="14" width="31.7109375" style="170" customWidth="1"/>
    <col min="15" max="15" width="26.42578125" style="170" customWidth="1"/>
    <col min="16" max="16" width="63.7109375" style="170" customWidth="1"/>
    <col min="17" max="17" width="32" style="170" customWidth="1"/>
    <col min="18" max="18" width="28" style="170" customWidth="1"/>
    <col min="19" max="19" width="51.28515625" style="170" customWidth="1"/>
    <col min="20" max="20" width="53.85546875" style="170" customWidth="1"/>
    <col min="21" max="21" width="45.42578125" style="170" customWidth="1"/>
    <col min="22" max="22" width="72.85546875" style="170" customWidth="1"/>
    <col min="23" max="24" width="20" style="170" customWidth="1"/>
    <col min="25" max="25" width="24.28515625" style="170" customWidth="1"/>
    <col min="26" max="26" width="21.7109375" style="170" customWidth="1"/>
    <col min="27" max="27" width="24.42578125" style="170" customWidth="1"/>
    <col min="28" max="28" width="23.140625" style="170" customWidth="1"/>
    <col min="29" max="29" width="22" style="170" customWidth="1"/>
    <col min="30" max="30" width="16.140625" style="170" customWidth="1"/>
    <col min="31" max="31" width="24.42578125" style="170" customWidth="1"/>
    <col min="32" max="32" width="34.7109375" style="170" customWidth="1"/>
    <col min="33" max="33" width="22.85546875" style="170" customWidth="1"/>
    <col min="34" max="34" width="15.28515625" style="170" customWidth="1"/>
    <col min="35" max="35" width="23.7109375" style="170" customWidth="1"/>
    <col min="36" max="36" width="53.42578125" style="170" customWidth="1"/>
    <col min="37" max="39" width="21.7109375" style="170" customWidth="1"/>
    <col min="40" max="40" width="35" style="170" customWidth="1"/>
    <col min="41" max="43" width="21.7109375" style="170" customWidth="1"/>
    <col min="44" max="44" width="18.85546875" style="170" customWidth="1"/>
    <col min="45" max="45" width="66.7109375" style="170" customWidth="1"/>
    <col min="46" max="46" width="56.5703125" style="170" customWidth="1"/>
    <col min="47" max="47" width="52.42578125" style="170" customWidth="1"/>
    <col min="48" max="49" width="18.85546875" style="170" customWidth="1"/>
    <col min="50" max="50" width="21.140625" style="170" customWidth="1"/>
    <col min="51" max="51" width="56.5703125" style="170" customWidth="1"/>
    <col min="52" max="52" width="10.7109375" style="170" customWidth="1"/>
    <col min="53" max="16069" width="10.7109375" style="170"/>
    <col min="16070" max="16384" width="0" style="170" hidden="1" customWidth="1"/>
  </cols>
  <sheetData>
    <row r="1" spans="1:51" ht="24" customHeight="1" x14ac:dyDescent="0.25">
      <c r="A1" s="169"/>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69"/>
      <c r="AU1" s="169"/>
      <c r="AV1" s="169"/>
      <c r="AW1" s="169"/>
      <c r="AX1" s="169"/>
    </row>
    <row r="2" spans="1:51" ht="93.75" customHeight="1" thickBot="1" x14ac:dyDescent="0.3">
      <c r="A2" s="169"/>
      <c r="B2" s="171" t="s">
        <v>353</v>
      </c>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c r="AL2" s="169"/>
      <c r="AM2" s="169"/>
      <c r="AN2" s="169"/>
      <c r="AO2" s="169"/>
      <c r="AP2" s="169"/>
      <c r="AQ2" s="169"/>
      <c r="AR2" s="169"/>
      <c r="AS2" s="169"/>
      <c r="AT2" s="169"/>
      <c r="AU2" s="169"/>
      <c r="AV2" s="169"/>
      <c r="AW2" s="169"/>
      <c r="AX2" s="169"/>
    </row>
    <row r="3" spans="1:51" ht="36" customHeight="1" thickBot="1" x14ac:dyDescent="0.4">
      <c r="A3" s="270" t="s">
        <v>352</v>
      </c>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c r="AM3" s="271"/>
      <c r="AN3" s="271"/>
      <c r="AO3" s="271"/>
      <c r="AP3" s="271"/>
      <c r="AQ3" s="271"/>
      <c r="AR3" s="271"/>
      <c r="AS3" s="271"/>
      <c r="AT3" s="271"/>
      <c r="AU3" s="271"/>
      <c r="AV3" s="271"/>
      <c r="AW3" s="271"/>
      <c r="AX3" s="272"/>
    </row>
    <row r="4" spans="1:51" ht="18.75" customHeight="1" thickBot="1" x14ac:dyDescent="0.3">
      <c r="A4" s="172"/>
      <c r="B4" s="172"/>
      <c r="C4" s="172"/>
      <c r="D4" s="172"/>
      <c r="E4" s="172"/>
      <c r="F4" s="172"/>
      <c r="G4" s="172"/>
      <c r="H4" s="172"/>
      <c r="I4" s="172"/>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169"/>
      <c r="AL4" s="169"/>
      <c r="AM4" s="169"/>
      <c r="AN4" s="169"/>
      <c r="AO4" s="169"/>
      <c r="AP4" s="169"/>
      <c r="AQ4" s="169"/>
      <c r="AR4" s="169"/>
      <c r="AS4" s="169"/>
      <c r="AT4" s="169"/>
      <c r="AU4" s="169"/>
      <c r="AV4" s="169"/>
      <c r="AW4" s="169"/>
      <c r="AX4" s="169"/>
    </row>
    <row r="5" spans="1:51" ht="66.75" customHeight="1" thickBot="1" x14ac:dyDescent="0.3">
      <c r="A5" s="283"/>
      <c r="B5" s="285" t="s">
        <v>9</v>
      </c>
      <c r="C5" s="285"/>
      <c r="D5" s="286"/>
      <c r="E5" s="259" t="s">
        <v>312</v>
      </c>
      <c r="F5" s="260"/>
      <c r="G5" s="260"/>
      <c r="H5" s="260"/>
      <c r="I5" s="260"/>
      <c r="J5" s="260"/>
      <c r="K5" s="260"/>
      <c r="L5" s="260"/>
      <c r="M5" s="261"/>
      <c r="N5" s="262" t="s">
        <v>313</v>
      </c>
      <c r="O5" s="263"/>
      <c r="P5" s="263"/>
      <c r="Q5" s="263"/>
      <c r="R5" s="263"/>
      <c r="S5" s="263"/>
      <c r="T5" s="263"/>
      <c r="U5" s="263"/>
      <c r="V5" s="264"/>
      <c r="W5" s="276" t="s">
        <v>314</v>
      </c>
      <c r="X5" s="277"/>
      <c r="Y5" s="277"/>
      <c r="Z5" s="277"/>
      <c r="AA5" s="277"/>
      <c r="AB5" s="277"/>
      <c r="AC5" s="277"/>
      <c r="AD5" s="277"/>
      <c r="AE5" s="277"/>
      <c r="AF5" s="277"/>
      <c r="AG5" s="277"/>
      <c r="AH5" s="277"/>
      <c r="AI5" s="277"/>
      <c r="AJ5" s="278"/>
      <c r="AK5" s="262" t="s">
        <v>317</v>
      </c>
      <c r="AL5" s="281"/>
      <c r="AM5" s="281"/>
      <c r="AN5" s="281"/>
      <c r="AO5" s="281"/>
      <c r="AP5" s="281"/>
      <c r="AQ5" s="282"/>
      <c r="AR5" s="279" t="s">
        <v>315</v>
      </c>
      <c r="AS5" s="280"/>
      <c r="AT5" s="280"/>
      <c r="AU5" s="280"/>
      <c r="AV5" s="280"/>
      <c r="AW5" s="280"/>
      <c r="AX5" s="280"/>
      <c r="AY5" s="356" t="s">
        <v>745</v>
      </c>
    </row>
    <row r="6" spans="1:51" ht="66.75" customHeight="1" thickBot="1" x14ac:dyDescent="0.3">
      <c r="A6" s="284"/>
      <c r="B6" s="287"/>
      <c r="C6" s="287"/>
      <c r="D6" s="287"/>
      <c r="E6" s="288" t="s">
        <v>332</v>
      </c>
      <c r="F6" s="288"/>
      <c r="G6" s="288"/>
      <c r="H6" s="288"/>
      <c r="I6" s="289" t="s">
        <v>58</v>
      </c>
      <c r="J6" s="290"/>
      <c r="K6" s="290"/>
      <c r="L6" s="290"/>
      <c r="M6" s="291"/>
      <c r="N6" s="265" t="s">
        <v>189</v>
      </c>
      <c r="O6" s="265"/>
      <c r="P6" s="265"/>
      <c r="Q6" s="265"/>
      <c r="R6" s="265"/>
      <c r="S6" s="265"/>
      <c r="T6" s="265"/>
      <c r="U6" s="265"/>
      <c r="V6" s="265"/>
      <c r="W6" s="275" t="s">
        <v>199</v>
      </c>
      <c r="X6" s="275"/>
      <c r="Y6" s="173" t="s">
        <v>197</v>
      </c>
      <c r="Z6" s="173" t="s">
        <v>200</v>
      </c>
      <c r="AA6" s="173" t="s">
        <v>201</v>
      </c>
      <c r="AB6" s="173" t="s">
        <v>202</v>
      </c>
      <c r="AC6" s="173" t="s">
        <v>203</v>
      </c>
      <c r="AD6" s="266" t="s">
        <v>243</v>
      </c>
      <c r="AE6" s="267"/>
      <c r="AF6" s="173" t="s">
        <v>244</v>
      </c>
      <c r="AG6" s="266" t="s">
        <v>245</v>
      </c>
      <c r="AH6" s="267"/>
      <c r="AI6" s="173" t="s">
        <v>248</v>
      </c>
      <c r="AJ6" s="174" t="s">
        <v>246</v>
      </c>
      <c r="AK6" s="268" t="s">
        <v>254</v>
      </c>
      <c r="AL6" s="269"/>
      <c r="AM6" s="273" t="s">
        <v>290</v>
      </c>
      <c r="AN6" s="274"/>
      <c r="AO6" s="267" t="s">
        <v>270</v>
      </c>
      <c r="AP6" s="275"/>
      <c r="AQ6" s="275"/>
      <c r="AR6" s="266" t="s">
        <v>316</v>
      </c>
      <c r="AS6" s="265"/>
      <c r="AT6" s="265"/>
      <c r="AU6" s="265"/>
      <c r="AV6" s="265"/>
      <c r="AW6" s="265"/>
      <c r="AX6" s="265"/>
      <c r="AY6" s="356"/>
    </row>
    <row r="7" spans="1:51" ht="117.75" customHeight="1" thickBot="1" x14ac:dyDescent="0.3">
      <c r="A7" s="175" t="s">
        <v>334</v>
      </c>
      <c r="B7" s="212" t="s">
        <v>281</v>
      </c>
      <c r="C7" s="176" t="s">
        <v>234</v>
      </c>
      <c r="D7" s="177" t="s">
        <v>333</v>
      </c>
      <c r="E7" s="178" t="s">
        <v>372</v>
      </c>
      <c r="F7" s="179" t="s">
        <v>291</v>
      </c>
      <c r="G7" s="179" t="s">
        <v>292</v>
      </c>
      <c r="H7" s="179" t="s">
        <v>293</v>
      </c>
      <c r="I7" s="180" t="s">
        <v>180</v>
      </c>
      <c r="J7" s="181" t="s">
        <v>22</v>
      </c>
      <c r="K7" s="180" t="s">
        <v>0</v>
      </c>
      <c r="L7" s="180" t="s">
        <v>11</v>
      </c>
      <c r="M7" s="177" t="s">
        <v>188</v>
      </c>
      <c r="N7" s="181" t="s">
        <v>12</v>
      </c>
      <c r="O7" s="180" t="s">
        <v>230</v>
      </c>
      <c r="P7" s="180" t="s">
        <v>13</v>
      </c>
      <c r="Q7" s="180" t="s">
        <v>199</v>
      </c>
      <c r="R7" s="180" t="s">
        <v>197</v>
      </c>
      <c r="S7" s="180" t="s">
        <v>198</v>
      </c>
      <c r="T7" s="180" t="s">
        <v>201</v>
      </c>
      <c r="U7" s="180" t="s">
        <v>202</v>
      </c>
      <c r="V7" s="180" t="s">
        <v>232</v>
      </c>
      <c r="W7" s="182" t="s">
        <v>220</v>
      </c>
      <c r="X7" s="182" t="s">
        <v>221</v>
      </c>
      <c r="Y7" s="182" t="s">
        <v>222</v>
      </c>
      <c r="Z7" s="182" t="s">
        <v>223</v>
      </c>
      <c r="AA7" s="182" t="s">
        <v>224</v>
      </c>
      <c r="AB7" s="182" t="s">
        <v>225</v>
      </c>
      <c r="AC7" s="182" t="s">
        <v>226</v>
      </c>
      <c r="AD7" s="183" t="s">
        <v>233</v>
      </c>
      <c r="AE7" s="184" t="s">
        <v>249</v>
      </c>
      <c r="AF7" s="185" t="s">
        <v>373</v>
      </c>
      <c r="AG7" s="184" t="s">
        <v>250</v>
      </c>
      <c r="AH7" s="183" t="s">
        <v>233</v>
      </c>
      <c r="AI7" s="183" t="s">
        <v>247</v>
      </c>
      <c r="AJ7" s="186" t="s">
        <v>374</v>
      </c>
      <c r="AK7" s="187" t="s">
        <v>252</v>
      </c>
      <c r="AL7" s="187" t="s">
        <v>251</v>
      </c>
      <c r="AM7" s="188" t="s">
        <v>253</v>
      </c>
      <c r="AN7" s="188" t="s">
        <v>251</v>
      </c>
      <c r="AO7" s="180" t="s">
        <v>0</v>
      </c>
      <c r="AP7" s="180" t="s">
        <v>11</v>
      </c>
      <c r="AQ7" s="189" t="s">
        <v>269</v>
      </c>
      <c r="AR7" s="190" t="s">
        <v>10</v>
      </c>
      <c r="AS7" s="190" t="s">
        <v>274</v>
      </c>
      <c r="AT7" s="190" t="s">
        <v>271</v>
      </c>
      <c r="AU7" s="190" t="s">
        <v>153</v>
      </c>
      <c r="AV7" s="190" t="s">
        <v>272</v>
      </c>
      <c r="AW7" s="190" t="s">
        <v>273</v>
      </c>
      <c r="AX7" s="355" t="s">
        <v>155</v>
      </c>
      <c r="AY7" s="356"/>
    </row>
    <row r="8" spans="1:51" s="198" customFormat="1" ht="124.5" customHeight="1" x14ac:dyDescent="0.25">
      <c r="A8" s="191" t="s">
        <v>294</v>
      </c>
      <c r="B8" s="193" t="s">
        <v>653</v>
      </c>
      <c r="C8" s="192" t="s">
        <v>354</v>
      </c>
      <c r="D8" s="166" t="s">
        <v>27</v>
      </c>
      <c r="E8" s="191"/>
      <c r="F8" s="191"/>
      <c r="G8" s="191"/>
      <c r="H8" s="192" t="s">
        <v>399</v>
      </c>
      <c r="I8" s="192" t="s">
        <v>367</v>
      </c>
      <c r="J8" s="166" t="s">
        <v>186</v>
      </c>
      <c r="K8" s="194">
        <f>VLOOKUP($J8,'Listas Nuevas'!$L$2:$N$6,2,0)</f>
        <v>1</v>
      </c>
      <c r="L8" s="195" t="s">
        <v>31</v>
      </c>
      <c r="M8" s="194" t="str">
        <f>INDEX('MATRIZ DE CALIFICACIÓN'!$D$4:$H$8,MID($K8,1,1),MID($L8,1,1))</f>
        <v>(4) ZONA DE RIESGO ALTA
Reducir, Evitar, Compartir o Transferir el Riesgo</v>
      </c>
      <c r="N8" s="166" t="s">
        <v>228</v>
      </c>
      <c r="O8" s="166" t="s">
        <v>337</v>
      </c>
      <c r="P8" s="192" t="s">
        <v>404</v>
      </c>
      <c r="Q8" s="191" t="s">
        <v>371</v>
      </c>
      <c r="R8" s="191" t="s">
        <v>384</v>
      </c>
      <c r="S8" s="191" t="s">
        <v>406</v>
      </c>
      <c r="T8" s="167" t="s">
        <v>409</v>
      </c>
      <c r="U8" s="191" t="s">
        <v>410</v>
      </c>
      <c r="V8" s="210" t="s">
        <v>411</v>
      </c>
      <c r="W8" s="166" t="s">
        <v>209</v>
      </c>
      <c r="X8" s="166" t="s">
        <v>205</v>
      </c>
      <c r="Y8" s="166" t="s">
        <v>207</v>
      </c>
      <c r="Z8" s="166" t="s">
        <v>212</v>
      </c>
      <c r="AA8" s="166" t="s">
        <v>213</v>
      </c>
      <c r="AB8" s="166" t="s">
        <v>215</v>
      </c>
      <c r="AC8" s="166" t="s">
        <v>217</v>
      </c>
      <c r="AD8" s="194">
        <f>SUM(IF($W8='Evaluación Diseño Control'!$C$2,15)+IF($X8='Evaluación Diseño Control'!$C$3,15)+IF($Y8='Evaluación Diseño Control'!$C$4,15)+IF($Z8='Evaluación Diseño Control'!$C$5,15,IF($Z8='Evaluación Diseño Control'!$D$5,10))+IF($AA8='Evaluación Diseño Control'!$C$6,15)+IF($AB8='Evaluación Diseño Control'!$C$7,15)+IF($AC8='Evaluación Diseño Control'!$C$8,10,IF($AC8='Evaluación Diseño Control'!$D$8,5)))</f>
        <v>100</v>
      </c>
      <c r="AE8" s="194" t="str">
        <f>IF($AD8&gt;95,"FUERTE",IF($AD8&gt;85,"MODERADO","DÉBIL"))</f>
        <v>FUERTE</v>
      </c>
      <c r="AF8" s="166" t="s">
        <v>261</v>
      </c>
      <c r="AG8" s="194" t="str">
        <f>VLOOKUP(CONCATENATE($AE8,$AF8),'Listas Nuevas'!$X$3:$Z$11,2,0)</f>
        <v>MODERADO</v>
      </c>
      <c r="AH8" s="194">
        <f>IF($AG8="FUERTE",100,IF($AG8="MODERADO",50,0))</f>
        <v>50</v>
      </c>
      <c r="AI8" s="196" t="str">
        <f>VLOOKUP(CONCATENATE($AE8,$AF8),'Listas Nuevas'!$X$3:$Z$11,3,0)</f>
        <v>Si</v>
      </c>
      <c r="AJ8" s="197" t="s">
        <v>261</v>
      </c>
      <c r="AK8" s="191" t="s">
        <v>259</v>
      </c>
      <c r="AL8" s="194">
        <f>IFERROR(VLOOKUP(CONCATENATE(AJ8,AK8),'Listas Nuevas'!$AC$6:$AD$7,2,0),0)</f>
        <v>1</v>
      </c>
      <c r="AM8" s="191" t="s">
        <v>259</v>
      </c>
      <c r="AN8" s="194">
        <f>IFERROR(VLOOKUP(CONCATENATE(AJ8,AM8),'Listas Nuevas'!$AE$6:AI8,2,0),0)</f>
        <v>1</v>
      </c>
      <c r="AO8" s="195" t="s">
        <v>187</v>
      </c>
      <c r="AP8" s="195" t="s">
        <v>30</v>
      </c>
      <c r="AQ8" s="194" t="str">
        <f>INDEX('MATRIZ DE CALIFICACIÓN'!$D$4:$H$8,MID($AO8,1,1),MID($AP8,1,1))</f>
        <v>(3) ZONA DE RIESGO MODERADA
Asumir o Reducir el Riesgo</v>
      </c>
      <c r="AR8" s="166" t="s">
        <v>276</v>
      </c>
      <c r="AS8" s="191" t="s">
        <v>397</v>
      </c>
      <c r="AT8" s="191" t="s">
        <v>390</v>
      </c>
      <c r="AU8" s="191" t="s">
        <v>387</v>
      </c>
      <c r="AV8" s="209">
        <v>44172</v>
      </c>
      <c r="AW8" s="209">
        <v>44196</v>
      </c>
      <c r="AX8" s="191" t="s">
        <v>398</v>
      </c>
      <c r="AY8" s="210" t="s">
        <v>738</v>
      </c>
    </row>
    <row r="9" spans="1:51" s="198" customFormat="1" ht="103.5" customHeight="1" x14ac:dyDescent="0.25">
      <c r="A9" s="191" t="s">
        <v>294</v>
      </c>
      <c r="B9" s="193" t="s">
        <v>400</v>
      </c>
      <c r="C9" s="192" t="s">
        <v>354</v>
      </c>
      <c r="D9" s="166" t="s">
        <v>27</v>
      </c>
      <c r="E9" s="191"/>
      <c r="F9" s="191"/>
      <c r="G9" s="191"/>
      <c r="H9" s="192" t="s">
        <v>403</v>
      </c>
      <c r="I9" s="192" t="s">
        <v>367</v>
      </c>
      <c r="J9" s="166" t="s">
        <v>186</v>
      </c>
      <c r="K9" s="194">
        <f>VLOOKUP($J9,'Listas Nuevas'!$L$2:$N$6,2,0)</f>
        <v>1</v>
      </c>
      <c r="L9" s="195" t="s">
        <v>31</v>
      </c>
      <c r="M9" s="194" t="str">
        <f>INDEX('MATRIZ DE CALIFICACIÓN'!$D$4:$H$8,MID($K9,1,1),MID($L9,1,1))</f>
        <v>(4) ZONA DE RIESGO ALTA
Reducir, Evitar, Compartir o Transferir el Riesgo</v>
      </c>
      <c r="N9" s="166" t="s">
        <v>228</v>
      </c>
      <c r="O9" s="166" t="s">
        <v>337</v>
      </c>
      <c r="P9" s="192" t="s">
        <v>405</v>
      </c>
      <c r="Q9" s="191" t="s">
        <v>371</v>
      </c>
      <c r="R9" s="191" t="s">
        <v>383</v>
      </c>
      <c r="S9" s="191" t="s">
        <v>407</v>
      </c>
      <c r="T9" s="167" t="s">
        <v>408</v>
      </c>
      <c r="U9" s="191" t="s">
        <v>681</v>
      </c>
      <c r="V9" s="210" t="s">
        <v>412</v>
      </c>
      <c r="W9" s="166" t="s">
        <v>209</v>
      </c>
      <c r="X9" s="166" t="s">
        <v>205</v>
      </c>
      <c r="Y9" s="166" t="s">
        <v>207</v>
      </c>
      <c r="Z9" s="166" t="s">
        <v>212</v>
      </c>
      <c r="AA9" s="166" t="s">
        <v>213</v>
      </c>
      <c r="AB9" s="166" t="s">
        <v>215</v>
      </c>
      <c r="AC9" s="166" t="s">
        <v>217</v>
      </c>
      <c r="AD9" s="194">
        <f>SUM(IF($W9='Evaluación Diseño Control'!$C$2,15)+IF($X9='Evaluación Diseño Control'!$C$3,15)+IF($Y9='Evaluación Diseño Control'!$C$4,15)+IF($Z9='Evaluación Diseño Control'!$C$5,15,IF($Z9='Evaluación Diseño Control'!$D$5,10))+IF($AA9='Evaluación Diseño Control'!$C$6,15)+IF($AB9='Evaluación Diseño Control'!$C$7,15)+IF($AC9='Evaluación Diseño Control'!$C$8,10,IF($AC9='Evaluación Diseño Control'!$D$8,5)))</f>
        <v>100</v>
      </c>
      <c r="AE9" s="194" t="str">
        <f>IF($AD9&gt;95,"FUERTE",IF($AD9&gt;85,"MODERADO","DÉBIL"))</f>
        <v>FUERTE</v>
      </c>
      <c r="AF9" s="166" t="s">
        <v>261</v>
      </c>
      <c r="AG9" s="194" t="str">
        <f>VLOOKUP(CONCATENATE($AE9,$AF9),'Listas Nuevas'!$X$3:$Z$11,2,0)</f>
        <v>MODERADO</v>
      </c>
      <c r="AH9" s="194">
        <f>IF($AG9="FUERTE",100,IF($AG9="MODERADO",50,0))</f>
        <v>50</v>
      </c>
      <c r="AI9" s="196" t="str">
        <f>VLOOKUP(CONCATENATE($AE9,$AF9),'Listas Nuevas'!$X$3:$Z$11,3,0)</f>
        <v>Si</v>
      </c>
      <c r="AJ9" s="197" t="s">
        <v>261</v>
      </c>
      <c r="AK9" s="191" t="s">
        <v>259</v>
      </c>
      <c r="AL9" s="194">
        <f>IFERROR(VLOOKUP(CONCATENATE(AJ9,AK9),'Listas Nuevas'!$AC$6:$AD$7,2,0),0)</f>
        <v>1</v>
      </c>
      <c r="AM9" s="191" t="s">
        <v>259</v>
      </c>
      <c r="AN9" s="194">
        <f>IFERROR(VLOOKUP(CONCATENATE(AJ9,AM9),'Listas Nuevas'!$AE$6:AI9,2,0),0)</f>
        <v>1</v>
      </c>
      <c r="AO9" s="195" t="s">
        <v>187</v>
      </c>
      <c r="AP9" s="195" t="s">
        <v>30</v>
      </c>
      <c r="AQ9" s="194" t="str">
        <f>INDEX('MATRIZ DE CALIFICACIÓN'!$D$4:$H$8,MID($AO9,1,1),MID($AP9,1,1))</f>
        <v>(3) ZONA DE RIESGO MODERADA
Asumir o Reducir el Riesgo</v>
      </c>
      <c r="AR9" s="166" t="s">
        <v>276</v>
      </c>
      <c r="AS9" s="191" t="s">
        <v>397</v>
      </c>
      <c r="AT9" s="191" t="s">
        <v>390</v>
      </c>
      <c r="AU9" s="191" t="s">
        <v>387</v>
      </c>
      <c r="AV9" s="209">
        <v>44172</v>
      </c>
      <c r="AW9" s="209">
        <v>44196</v>
      </c>
      <c r="AX9" s="191" t="s">
        <v>398</v>
      </c>
      <c r="AY9" s="210" t="s">
        <v>739</v>
      </c>
    </row>
    <row r="10" spans="1:51" s="198" customFormat="1" ht="90.75" customHeight="1" x14ac:dyDescent="0.25">
      <c r="A10" s="191" t="s">
        <v>323</v>
      </c>
      <c r="B10" s="193" t="s">
        <v>654</v>
      </c>
      <c r="C10" s="199" t="s">
        <v>413</v>
      </c>
      <c r="D10" s="166" t="s">
        <v>27</v>
      </c>
      <c r="E10" s="191"/>
      <c r="F10" s="191"/>
      <c r="G10" s="191"/>
      <c r="H10" s="199" t="s">
        <v>414</v>
      </c>
      <c r="I10" s="213" t="s">
        <v>415</v>
      </c>
      <c r="J10" s="166" t="s">
        <v>186</v>
      </c>
      <c r="K10" s="194">
        <f>VLOOKUP($J10,'Listas Nuevas'!$L$2:$N$6,2,0)</f>
        <v>1</v>
      </c>
      <c r="L10" s="195" t="s">
        <v>32</v>
      </c>
      <c r="M10" s="194" t="str">
        <f>INDEX('MATRIZ DE CALIFICACIÓN'!$D$4:$H$8,MID($K10,1,1),MID($L10,1,1))</f>
        <v>(5) ZONA DE RIESGO ALTA
Reducir, Evitar, Compartir o Transferir el Riesgo</v>
      </c>
      <c r="N10" s="166" t="s">
        <v>228</v>
      </c>
      <c r="O10" s="166" t="s">
        <v>337</v>
      </c>
      <c r="P10" s="200" t="s">
        <v>416</v>
      </c>
      <c r="Q10" s="191" t="s">
        <v>417</v>
      </c>
      <c r="R10" s="191" t="s">
        <v>383</v>
      </c>
      <c r="S10" s="191" t="s">
        <v>418</v>
      </c>
      <c r="T10" s="167" t="s">
        <v>419</v>
      </c>
      <c r="U10" s="191" t="s">
        <v>682</v>
      </c>
      <c r="V10" s="210" t="s">
        <v>420</v>
      </c>
      <c r="W10" s="166" t="s">
        <v>209</v>
      </c>
      <c r="X10" s="166" t="s">
        <v>205</v>
      </c>
      <c r="Y10" s="166" t="s">
        <v>207</v>
      </c>
      <c r="Z10" s="166" t="s">
        <v>212</v>
      </c>
      <c r="AA10" s="166" t="s">
        <v>213</v>
      </c>
      <c r="AB10" s="166" t="s">
        <v>215</v>
      </c>
      <c r="AC10" s="166" t="s">
        <v>217</v>
      </c>
      <c r="AD10" s="194">
        <f>SUM(IF($W10='Evaluación Diseño Control'!$C$2,15)+IF($X10='Evaluación Diseño Control'!$C$3,15)+IF($Y10='Evaluación Diseño Control'!$C$4,15)+IF($Z10='Evaluación Diseño Control'!$C$5,15,IF($Z10='Evaluación Diseño Control'!$D$5,10))+IF($AA10='Evaluación Diseño Control'!$C$6,15)+IF($AB10='Evaluación Diseño Control'!$C$7,15)+IF($AC10='Evaluación Diseño Control'!$C$8,10,IF($AC10='Evaluación Diseño Control'!$D$8,5)))</f>
        <v>100</v>
      </c>
      <c r="AE10" s="194" t="str">
        <f t="shared" ref="AE10:AE25" si="0">IF($AD10&gt;95,"FUERTE",IF($AD10&gt;85,"MODERADO","DÉBIL"))</f>
        <v>FUERTE</v>
      </c>
      <c r="AF10" s="166" t="s">
        <v>261</v>
      </c>
      <c r="AG10" s="194" t="str">
        <f>VLOOKUP(CONCATENATE($AE10,$AF10),'Listas Nuevas'!$X$3:$Z$11,2,0)</f>
        <v>MODERADO</v>
      </c>
      <c r="AH10" s="194">
        <f t="shared" ref="AH10:AH44" si="1">IF($AG10="FUERTE",100,IF($AG10="MODERADO",50,0))</f>
        <v>50</v>
      </c>
      <c r="AI10" s="196" t="str">
        <f>VLOOKUP(CONCATENATE($AE10,$AF10),'Listas Nuevas'!$X$3:$Z$11,3,0)</f>
        <v>Si</v>
      </c>
      <c r="AJ10" s="197" t="s">
        <v>261</v>
      </c>
      <c r="AK10" s="191" t="s">
        <v>259</v>
      </c>
      <c r="AL10" s="194">
        <f>IFERROR(VLOOKUP(CONCATENATE(AJ10,AK10),'Listas Nuevas'!$AC$6:$AD$7,2,0),0)</f>
        <v>1</v>
      </c>
      <c r="AM10" s="191" t="s">
        <v>259</v>
      </c>
      <c r="AN10" s="194">
        <f>IFERROR(VLOOKUP(CONCATENATE(AJ10,AM10),'Listas Nuevas'!$AE$6:AI9,2,0),0)</f>
        <v>1</v>
      </c>
      <c r="AO10" s="195" t="s">
        <v>187</v>
      </c>
      <c r="AP10" s="195" t="s">
        <v>30</v>
      </c>
      <c r="AQ10" s="194" t="str">
        <f>INDEX('MATRIZ DE CALIFICACIÓN'!$D$4:$H$8,MID($AO10,1,1),MID($AP10,1,1))</f>
        <v>(3) ZONA DE RIESGO MODERADA
Asumir o Reducir el Riesgo</v>
      </c>
      <c r="AR10" s="166" t="s">
        <v>276</v>
      </c>
      <c r="AS10" s="191" t="s">
        <v>397</v>
      </c>
      <c r="AT10" s="191" t="s">
        <v>390</v>
      </c>
      <c r="AU10" s="191" t="s">
        <v>387</v>
      </c>
      <c r="AV10" s="209">
        <v>44172</v>
      </c>
      <c r="AW10" s="209">
        <v>44196</v>
      </c>
      <c r="AX10" s="191" t="s">
        <v>398</v>
      </c>
      <c r="AY10" s="210" t="s">
        <v>740</v>
      </c>
    </row>
    <row r="11" spans="1:51" s="198" customFormat="1" ht="142.5" customHeight="1" x14ac:dyDescent="0.25">
      <c r="A11" s="191" t="s">
        <v>324</v>
      </c>
      <c r="B11" s="193" t="s">
        <v>655</v>
      </c>
      <c r="C11" s="199" t="s">
        <v>656</v>
      </c>
      <c r="D11" s="166" t="s">
        <v>27</v>
      </c>
      <c r="E11" s="191"/>
      <c r="F11" s="191"/>
      <c r="G11" s="191"/>
      <c r="H11" s="199" t="s">
        <v>421</v>
      </c>
      <c r="I11" s="199" t="s">
        <v>422</v>
      </c>
      <c r="J11" s="166" t="s">
        <v>186</v>
      </c>
      <c r="K11" s="194">
        <f>VLOOKUP($J11,'Listas Nuevas'!$L$2:$N$6,2,0)</f>
        <v>1</v>
      </c>
      <c r="L11" s="195" t="s">
        <v>32</v>
      </c>
      <c r="M11" s="194" t="str">
        <f>INDEX('MATRIZ DE CALIFICACIÓN'!$D$4:$H$8,MID($K11,1,1),MID($L11,1,1))</f>
        <v>(5) ZONA DE RIESGO ALTA
Reducir, Evitar, Compartir o Transferir el Riesgo</v>
      </c>
      <c r="N11" s="166" t="s">
        <v>228</v>
      </c>
      <c r="O11" s="166" t="s">
        <v>337</v>
      </c>
      <c r="P11" s="200" t="s">
        <v>423</v>
      </c>
      <c r="Q11" s="191" t="s">
        <v>376</v>
      </c>
      <c r="R11" s="191" t="s">
        <v>384</v>
      </c>
      <c r="S11" s="191" t="s">
        <v>424</v>
      </c>
      <c r="T11" s="167" t="s">
        <v>425</v>
      </c>
      <c r="U11" s="191" t="s">
        <v>682</v>
      </c>
      <c r="V11" s="210" t="s">
        <v>680</v>
      </c>
      <c r="W11" s="166" t="s">
        <v>209</v>
      </c>
      <c r="X11" s="166" t="s">
        <v>205</v>
      </c>
      <c r="Y11" s="166" t="s">
        <v>207</v>
      </c>
      <c r="Z11" s="166" t="s">
        <v>212</v>
      </c>
      <c r="AA11" s="166" t="s">
        <v>213</v>
      </c>
      <c r="AB11" s="166" t="s">
        <v>215</v>
      </c>
      <c r="AC11" s="166" t="s">
        <v>217</v>
      </c>
      <c r="AD11" s="194">
        <f>SUM(IF($W11='Evaluación Diseño Control'!$C$2,15)+IF($X11='Evaluación Diseño Control'!$C$3,15)+IF($Y11='Evaluación Diseño Control'!$C$4,15)+IF($Z11='Evaluación Diseño Control'!$C$5,15,IF($Z11='Evaluación Diseño Control'!$D$5,10))+IF($AA11='Evaluación Diseño Control'!$C$6,15)+IF($AB11='Evaluación Diseño Control'!$C$7,15)+IF($AC11='Evaluación Diseño Control'!$C$8,10,IF($AC11='Evaluación Diseño Control'!$D$8,5)))</f>
        <v>100</v>
      </c>
      <c r="AE11" s="194" t="str">
        <f t="shared" si="0"/>
        <v>FUERTE</v>
      </c>
      <c r="AF11" s="166" t="s">
        <v>261</v>
      </c>
      <c r="AG11" s="194" t="str">
        <f>VLOOKUP(CONCATENATE($AE11,$AF11),'Listas Nuevas'!$X$3:$Z$11,2,0)</f>
        <v>MODERADO</v>
      </c>
      <c r="AH11" s="194">
        <f t="shared" si="1"/>
        <v>50</v>
      </c>
      <c r="AI11" s="196" t="str">
        <f>VLOOKUP(CONCATENATE($AE11,$AF11),'Listas Nuevas'!$X$3:$Z$11,3,0)</f>
        <v>Si</v>
      </c>
      <c r="AJ11" s="197" t="s">
        <v>261</v>
      </c>
      <c r="AK11" s="191" t="s">
        <v>259</v>
      </c>
      <c r="AL11" s="194">
        <f>IFERROR(VLOOKUP(CONCATENATE(AJ11,AK11),'Listas Nuevas'!$AC$6:$AD$7,2,0),0)</f>
        <v>1</v>
      </c>
      <c r="AM11" s="191" t="s">
        <v>259</v>
      </c>
      <c r="AN11" s="194">
        <f>IFERROR(VLOOKUP(CONCATENATE(AJ11,AM11),'Listas Nuevas'!$AE$6:AI10,2,0),0)</f>
        <v>1</v>
      </c>
      <c r="AO11" s="195" t="s">
        <v>187</v>
      </c>
      <c r="AP11" s="195" t="s">
        <v>30</v>
      </c>
      <c r="AQ11" s="194" t="str">
        <f>INDEX('MATRIZ DE CALIFICACIÓN'!$D$4:$H$8,MID($AO11,1,1),MID($AP11,1,1))</f>
        <v>(3) ZONA DE RIESGO MODERADA
Asumir o Reducir el Riesgo</v>
      </c>
      <c r="AR11" s="166" t="s">
        <v>276</v>
      </c>
      <c r="AS11" s="191" t="s">
        <v>397</v>
      </c>
      <c r="AT11" s="191" t="s">
        <v>390</v>
      </c>
      <c r="AU11" s="191" t="s">
        <v>387</v>
      </c>
      <c r="AV11" s="209">
        <v>44172</v>
      </c>
      <c r="AW11" s="209">
        <v>44196</v>
      </c>
      <c r="AX11" s="191" t="s">
        <v>398</v>
      </c>
      <c r="AY11" s="210" t="s">
        <v>740</v>
      </c>
    </row>
    <row r="12" spans="1:51" s="198" customFormat="1" ht="115.5" customHeight="1" x14ac:dyDescent="0.25">
      <c r="A12" s="191" t="s">
        <v>325</v>
      </c>
      <c r="B12" s="193" t="s">
        <v>657</v>
      </c>
      <c r="C12" s="201" t="s">
        <v>356</v>
      </c>
      <c r="D12" s="166" t="s">
        <v>27</v>
      </c>
      <c r="E12" s="191"/>
      <c r="F12" s="191"/>
      <c r="G12" s="191"/>
      <c r="H12" s="201" t="s">
        <v>426</v>
      </c>
      <c r="I12" s="202" t="s">
        <v>363</v>
      </c>
      <c r="J12" s="166" t="s">
        <v>186</v>
      </c>
      <c r="K12" s="194">
        <f>VLOOKUP($J12,'Listas Nuevas'!$L$2:$N$6,2,0)</f>
        <v>1</v>
      </c>
      <c r="L12" s="195" t="s">
        <v>32</v>
      </c>
      <c r="M12" s="194" t="str">
        <f>INDEX('MATRIZ DE CALIFICACIÓN'!$D$4:$H$8,MID($K12,1,1),MID($L12,1,1))</f>
        <v>(5) ZONA DE RIESGO ALTA
Reducir, Evitar, Compartir o Transferir el Riesgo</v>
      </c>
      <c r="N12" s="166" t="s">
        <v>228</v>
      </c>
      <c r="O12" s="166" t="s">
        <v>337</v>
      </c>
      <c r="P12" s="203" t="s">
        <v>427</v>
      </c>
      <c r="Q12" s="191" t="s">
        <v>377</v>
      </c>
      <c r="R12" s="191" t="s">
        <v>430</v>
      </c>
      <c r="S12" s="191" t="s">
        <v>431</v>
      </c>
      <c r="T12" s="208" t="s">
        <v>432</v>
      </c>
      <c r="U12" s="191" t="s">
        <v>682</v>
      </c>
      <c r="V12" s="210" t="s">
        <v>433</v>
      </c>
      <c r="W12" s="166" t="s">
        <v>209</v>
      </c>
      <c r="X12" s="166" t="s">
        <v>205</v>
      </c>
      <c r="Y12" s="166" t="s">
        <v>207</v>
      </c>
      <c r="Z12" s="166" t="s">
        <v>212</v>
      </c>
      <c r="AA12" s="166" t="s">
        <v>213</v>
      </c>
      <c r="AB12" s="166" t="s">
        <v>215</v>
      </c>
      <c r="AC12" s="166" t="s">
        <v>217</v>
      </c>
      <c r="AD12" s="194">
        <f>SUM(IF($W12='Evaluación Diseño Control'!$C$2,15)+IF($X12='Evaluación Diseño Control'!$C$3,15)+IF($Y12='Evaluación Diseño Control'!$C$4,15)+IF($Z12='Evaluación Diseño Control'!$C$5,15,IF($Z12='Evaluación Diseño Control'!$D$5,10))+IF($AA12='Evaluación Diseño Control'!$C$6,15)+IF($AB12='Evaluación Diseño Control'!$C$7,15)+IF($AC12='Evaluación Diseño Control'!$C$8,10,IF($AC12='Evaluación Diseño Control'!$D$8,5)))</f>
        <v>100</v>
      </c>
      <c r="AE12" s="194" t="str">
        <f t="shared" si="0"/>
        <v>FUERTE</v>
      </c>
      <c r="AF12" s="166" t="s">
        <v>261</v>
      </c>
      <c r="AG12" s="194" t="str">
        <f>VLOOKUP(CONCATENATE($AE12,$AF12),'Listas Nuevas'!$X$3:$Z$11,2,0)</f>
        <v>MODERADO</v>
      </c>
      <c r="AH12" s="194">
        <f t="shared" si="1"/>
        <v>50</v>
      </c>
      <c r="AI12" s="196" t="str">
        <f>VLOOKUP(CONCATENATE($AE12,$AF12),'Listas Nuevas'!$X$3:$Z$11,3,0)</f>
        <v>Si</v>
      </c>
      <c r="AJ12" s="197" t="s">
        <v>261</v>
      </c>
      <c r="AK12" s="191" t="s">
        <v>259</v>
      </c>
      <c r="AL12" s="194">
        <f>IFERROR(VLOOKUP(CONCATENATE(AJ12,AK12),'Listas Nuevas'!$AC$6:$AD$7,2,0),0)</f>
        <v>1</v>
      </c>
      <c r="AM12" s="191" t="s">
        <v>259</v>
      </c>
      <c r="AN12" s="194">
        <f>IFERROR(VLOOKUP(CONCATENATE(AJ12,AM12),'Listas Nuevas'!$AE$6:AI11,2,0),0)</f>
        <v>1</v>
      </c>
      <c r="AO12" s="195" t="s">
        <v>187</v>
      </c>
      <c r="AP12" s="195" t="s">
        <v>30</v>
      </c>
      <c r="AQ12" s="194" t="str">
        <f>INDEX('MATRIZ DE CALIFICACIÓN'!$D$4:$H$8,MID($AO12,1,1),MID($AP12,1,1))</f>
        <v>(3) ZONA DE RIESGO MODERADA
Asumir o Reducir el Riesgo</v>
      </c>
      <c r="AR12" s="166" t="s">
        <v>276</v>
      </c>
      <c r="AS12" s="191" t="s">
        <v>397</v>
      </c>
      <c r="AT12" s="191" t="s">
        <v>390</v>
      </c>
      <c r="AU12" s="191" t="s">
        <v>387</v>
      </c>
      <c r="AV12" s="209">
        <v>44172</v>
      </c>
      <c r="AW12" s="209">
        <v>44196</v>
      </c>
      <c r="AX12" s="191" t="s">
        <v>398</v>
      </c>
      <c r="AY12" s="210" t="s">
        <v>740</v>
      </c>
    </row>
    <row r="13" spans="1:51" s="198" customFormat="1" ht="160.5" customHeight="1" x14ac:dyDescent="0.25">
      <c r="A13" s="191" t="s">
        <v>325</v>
      </c>
      <c r="B13" s="193" t="s">
        <v>657</v>
      </c>
      <c r="C13" s="201" t="s">
        <v>356</v>
      </c>
      <c r="D13" s="166" t="s">
        <v>27</v>
      </c>
      <c r="E13" s="191"/>
      <c r="F13" s="191"/>
      <c r="G13" s="191"/>
      <c r="H13" s="201" t="s">
        <v>426</v>
      </c>
      <c r="I13" s="202" t="s">
        <v>363</v>
      </c>
      <c r="J13" s="166" t="s">
        <v>186</v>
      </c>
      <c r="K13" s="194">
        <f>VLOOKUP($J13,'Listas Nuevas'!$L$2:$N$6,2,0)</f>
        <v>1</v>
      </c>
      <c r="L13" s="195" t="s">
        <v>32</v>
      </c>
      <c r="M13" s="194" t="str">
        <f>INDEX('MATRIZ DE CALIFICACIÓN'!$D$4:$H$8,MID($K13,1,1),MID($L13,1,1))</f>
        <v>(5) ZONA DE RIESGO ALTA
Reducir, Evitar, Compartir o Transferir el Riesgo</v>
      </c>
      <c r="N13" s="166" t="s">
        <v>228</v>
      </c>
      <c r="O13" s="166" t="s">
        <v>337</v>
      </c>
      <c r="P13" s="203" t="s">
        <v>428</v>
      </c>
      <c r="Q13" s="191" t="s">
        <v>377</v>
      </c>
      <c r="R13" s="191" t="s">
        <v>384</v>
      </c>
      <c r="S13" s="191" t="s">
        <v>434</v>
      </c>
      <c r="T13" s="208" t="s">
        <v>435</v>
      </c>
      <c r="U13" s="191" t="s">
        <v>437</v>
      </c>
      <c r="V13" s="210" t="s">
        <v>436</v>
      </c>
      <c r="W13" s="166" t="s">
        <v>209</v>
      </c>
      <c r="X13" s="166" t="s">
        <v>205</v>
      </c>
      <c r="Y13" s="166" t="s">
        <v>207</v>
      </c>
      <c r="Z13" s="166" t="s">
        <v>212</v>
      </c>
      <c r="AA13" s="166" t="s">
        <v>213</v>
      </c>
      <c r="AB13" s="166" t="s">
        <v>215</v>
      </c>
      <c r="AC13" s="166" t="s">
        <v>217</v>
      </c>
      <c r="AD13" s="194">
        <f>SUM(IF($W13='Evaluación Diseño Control'!$C$2,15)+IF($X13='Evaluación Diseño Control'!$C$3,15)+IF($Y13='Evaluación Diseño Control'!$C$4,15)+IF($Z13='Evaluación Diseño Control'!$C$5,15,IF($Z13='Evaluación Diseño Control'!$D$5,10))+IF($AA13='Evaluación Diseño Control'!$C$6,15)+IF($AB13='Evaluación Diseño Control'!$C$7,15)+IF($AC13='Evaluación Diseño Control'!$C$8,10,IF($AC13='Evaluación Diseño Control'!$D$8,5)))</f>
        <v>100</v>
      </c>
      <c r="AE13" s="194" t="str">
        <f t="shared" si="0"/>
        <v>FUERTE</v>
      </c>
      <c r="AF13" s="166" t="s">
        <v>261</v>
      </c>
      <c r="AG13" s="194" t="str">
        <f>VLOOKUP(CONCATENATE($AE13,$AF13),'Listas Nuevas'!$X$3:$Z$11,2,0)</f>
        <v>MODERADO</v>
      </c>
      <c r="AH13" s="194">
        <f t="shared" si="1"/>
        <v>50</v>
      </c>
      <c r="AI13" s="196" t="str">
        <f>VLOOKUP(CONCATENATE($AE13,$AF13),'Listas Nuevas'!$X$3:$Z$11,3,0)</f>
        <v>Si</v>
      </c>
      <c r="AJ13" s="197" t="s">
        <v>261</v>
      </c>
      <c r="AK13" s="191" t="s">
        <v>259</v>
      </c>
      <c r="AL13" s="194">
        <f>IFERROR(VLOOKUP(CONCATENATE(AJ13,AK13),'Listas Nuevas'!$AC$6:$AD$7,2,0),0)</f>
        <v>1</v>
      </c>
      <c r="AM13" s="191" t="s">
        <v>259</v>
      </c>
      <c r="AN13" s="194">
        <f>IFERROR(VLOOKUP(CONCATENATE(AJ13,AM13),'Listas Nuevas'!$AE$6:AI12,2,0),0)</f>
        <v>1</v>
      </c>
      <c r="AO13" s="195" t="s">
        <v>187</v>
      </c>
      <c r="AP13" s="195" t="s">
        <v>30</v>
      </c>
      <c r="AQ13" s="194" t="str">
        <f>INDEX('MATRIZ DE CALIFICACIÓN'!$D$4:$H$8,MID($AO13,1,1),MID($AP13,1,1))</f>
        <v>(3) ZONA DE RIESGO MODERADA
Asumir o Reducir el Riesgo</v>
      </c>
      <c r="AR13" s="166" t="s">
        <v>276</v>
      </c>
      <c r="AS13" s="191" t="s">
        <v>397</v>
      </c>
      <c r="AT13" s="191" t="s">
        <v>390</v>
      </c>
      <c r="AU13" s="191" t="s">
        <v>387</v>
      </c>
      <c r="AV13" s="209">
        <v>44172</v>
      </c>
      <c r="AW13" s="209">
        <v>44196</v>
      </c>
      <c r="AX13" s="191" t="s">
        <v>398</v>
      </c>
      <c r="AY13" s="210" t="s">
        <v>741</v>
      </c>
    </row>
    <row r="14" spans="1:51" s="198" customFormat="1" ht="115.5" customHeight="1" x14ac:dyDescent="0.25">
      <c r="A14" s="191" t="s">
        <v>325</v>
      </c>
      <c r="B14" s="193" t="s">
        <v>657</v>
      </c>
      <c r="C14" s="201" t="s">
        <v>356</v>
      </c>
      <c r="D14" s="166" t="s">
        <v>27</v>
      </c>
      <c r="E14" s="191"/>
      <c r="F14" s="191"/>
      <c r="G14" s="191"/>
      <c r="H14" s="201" t="s">
        <v>426</v>
      </c>
      <c r="I14" s="202" t="s">
        <v>363</v>
      </c>
      <c r="J14" s="166" t="s">
        <v>186</v>
      </c>
      <c r="K14" s="194">
        <f>VLOOKUP($J14,'Listas Nuevas'!$L$2:$N$6,2,0)</f>
        <v>1</v>
      </c>
      <c r="L14" s="195" t="s">
        <v>32</v>
      </c>
      <c r="M14" s="194" t="str">
        <f>INDEX('MATRIZ DE CALIFICACIÓN'!$D$4:$H$8,MID($K14,1,1),MID($L14,1,1))</f>
        <v>(5) ZONA DE RIESGO ALTA
Reducir, Evitar, Compartir o Transferir el Riesgo</v>
      </c>
      <c r="N14" s="166" t="s">
        <v>228</v>
      </c>
      <c r="O14" s="166" t="s">
        <v>337</v>
      </c>
      <c r="P14" s="203" t="s">
        <v>429</v>
      </c>
      <c r="Q14" s="191" t="s">
        <v>377</v>
      </c>
      <c r="R14" s="191" t="s">
        <v>384</v>
      </c>
      <c r="S14" s="214" t="s">
        <v>445</v>
      </c>
      <c r="T14" s="208" t="s">
        <v>438</v>
      </c>
      <c r="U14" s="191" t="s">
        <v>683</v>
      </c>
      <c r="V14" s="210" t="s">
        <v>439</v>
      </c>
      <c r="W14" s="166" t="s">
        <v>209</v>
      </c>
      <c r="X14" s="166" t="s">
        <v>205</v>
      </c>
      <c r="Y14" s="166" t="s">
        <v>207</v>
      </c>
      <c r="Z14" s="166" t="s">
        <v>212</v>
      </c>
      <c r="AA14" s="166" t="s">
        <v>213</v>
      </c>
      <c r="AB14" s="166" t="s">
        <v>215</v>
      </c>
      <c r="AC14" s="166" t="s">
        <v>217</v>
      </c>
      <c r="AD14" s="194">
        <f>SUM(IF($W14='Evaluación Diseño Control'!$C$2,15)+IF($X14='Evaluación Diseño Control'!$C$3,15)+IF($Y14='Evaluación Diseño Control'!$C$4,15)+IF($Z14='Evaluación Diseño Control'!$C$5,15,IF($Z14='Evaluación Diseño Control'!$D$5,10))+IF($AA14='Evaluación Diseño Control'!$C$6,15)+IF($AB14='Evaluación Diseño Control'!$C$7,15)+IF($AC14='Evaluación Diseño Control'!$C$8,10,IF($AC14='Evaluación Diseño Control'!$D$8,5)))</f>
        <v>100</v>
      </c>
      <c r="AE14" s="194" t="str">
        <f t="shared" si="0"/>
        <v>FUERTE</v>
      </c>
      <c r="AF14" s="166" t="s">
        <v>261</v>
      </c>
      <c r="AG14" s="194" t="str">
        <f>VLOOKUP(CONCATENATE($AE14,$AF14),'Listas Nuevas'!$X$3:$Z$11,2,0)</f>
        <v>MODERADO</v>
      </c>
      <c r="AH14" s="194">
        <f t="shared" si="1"/>
        <v>50</v>
      </c>
      <c r="AI14" s="196" t="str">
        <f>VLOOKUP(CONCATENATE($AE14,$AF14),'Listas Nuevas'!$X$3:$Z$11,3,0)</f>
        <v>Si</v>
      </c>
      <c r="AJ14" s="197" t="s">
        <v>261</v>
      </c>
      <c r="AK14" s="191" t="s">
        <v>259</v>
      </c>
      <c r="AL14" s="194">
        <f>IFERROR(VLOOKUP(CONCATENATE(AJ14,AK14),'Listas Nuevas'!$AC$6:$AD$7,2,0),0)</f>
        <v>1</v>
      </c>
      <c r="AM14" s="191" t="s">
        <v>259</v>
      </c>
      <c r="AN14" s="194">
        <f>IFERROR(VLOOKUP(CONCATENATE(AJ14,AM14),'Listas Nuevas'!$AE$6:AI13,2,0),0)</f>
        <v>1</v>
      </c>
      <c r="AO14" s="195" t="s">
        <v>187</v>
      </c>
      <c r="AP14" s="195" t="s">
        <v>30</v>
      </c>
      <c r="AQ14" s="194" t="str">
        <f>INDEX('MATRIZ DE CALIFICACIÓN'!$D$4:$H$8,MID($AO14,1,1),MID($AP14,1,1))</f>
        <v>(3) ZONA DE RIESGO MODERADA
Asumir o Reducir el Riesgo</v>
      </c>
      <c r="AR14" s="166" t="s">
        <v>276</v>
      </c>
      <c r="AS14" s="191" t="s">
        <v>397</v>
      </c>
      <c r="AT14" s="191" t="s">
        <v>390</v>
      </c>
      <c r="AU14" s="191" t="s">
        <v>387</v>
      </c>
      <c r="AV14" s="209">
        <v>44172</v>
      </c>
      <c r="AW14" s="209">
        <v>44196</v>
      </c>
      <c r="AX14" s="191" t="s">
        <v>398</v>
      </c>
      <c r="AY14" s="210" t="s">
        <v>742</v>
      </c>
    </row>
    <row r="15" spans="1:51" s="198" customFormat="1" ht="156" customHeight="1" x14ac:dyDescent="0.25">
      <c r="A15" s="191" t="s">
        <v>326</v>
      </c>
      <c r="B15" s="193" t="s">
        <v>658</v>
      </c>
      <c r="C15" s="199" t="s">
        <v>442</v>
      </c>
      <c r="D15" s="166" t="s">
        <v>27</v>
      </c>
      <c r="E15" s="191"/>
      <c r="F15" s="191"/>
      <c r="G15" s="191"/>
      <c r="H15" s="199" t="s">
        <v>440</v>
      </c>
      <c r="I15" s="199" t="s">
        <v>441</v>
      </c>
      <c r="J15" s="166" t="s">
        <v>186</v>
      </c>
      <c r="K15" s="194">
        <f>VLOOKUP($J15,'Listas Nuevas'!$L$2:$N$6,2,0)</f>
        <v>1</v>
      </c>
      <c r="L15" s="195" t="s">
        <v>32</v>
      </c>
      <c r="M15" s="194" t="str">
        <f>INDEX('MATRIZ DE CALIFICACIÓN'!$D$4:$H$8,MID($K15,1,1),MID($L15,1,1))</f>
        <v>(5) ZONA DE RIESGO ALTA
Reducir, Evitar, Compartir o Transferir el Riesgo</v>
      </c>
      <c r="N15" s="166" t="s">
        <v>228</v>
      </c>
      <c r="O15" s="166" t="s">
        <v>337</v>
      </c>
      <c r="P15" s="203" t="s">
        <v>443</v>
      </c>
      <c r="Q15" s="191" t="s">
        <v>378</v>
      </c>
      <c r="R15" s="191" t="s">
        <v>385</v>
      </c>
      <c r="S15" s="191" t="s">
        <v>444</v>
      </c>
      <c r="T15" s="167" t="s">
        <v>446</v>
      </c>
      <c r="U15" s="191" t="s">
        <v>682</v>
      </c>
      <c r="V15" s="210" t="s">
        <v>679</v>
      </c>
      <c r="W15" s="166" t="s">
        <v>209</v>
      </c>
      <c r="X15" s="166" t="s">
        <v>205</v>
      </c>
      <c r="Y15" s="166" t="s">
        <v>207</v>
      </c>
      <c r="Z15" s="166" t="s">
        <v>212</v>
      </c>
      <c r="AA15" s="166" t="s">
        <v>213</v>
      </c>
      <c r="AB15" s="166" t="s">
        <v>215</v>
      </c>
      <c r="AC15" s="166" t="s">
        <v>217</v>
      </c>
      <c r="AD15" s="194">
        <f>SUM(IF($W15='Evaluación Diseño Control'!$C$2,15)+IF($X15='Evaluación Diseño Control'!$C$3,15)+IF($Y15='Evaluación Diseño Control'!$C$4,15)+IF($Z15='Evaluación Diseño Control'!$C$5,15,IF($Z15='Evaluación Diseño Control'!$D$5,10))+IF($AA15='Evaluación Diseño Control'!$C$6,15)+IF($AB15='Evaluación Diseño Control'!$C$7,15)+IF($AC15='Evaluación Diseño Control'!$C$8,10,IF($AC15='Evaluación Diseño Control'!$D$8,5)))</f>
        <v>100</v>
      </c>
      <c r="AE15" s="194" t="str">
        <f t="shared" si="0"/>
        <v>FUERTE</v>
      </c>
      <c r="AF15" s="166" t="s">
        <v>261</v>
      </c>
      <c r="AG15" s="194" t="str">
        <f>VLOOKUP(CONCATENATE($AE15,$AF15),'Listas Nuevas'!$X$3:$Z$11,2,0)</f>
        <v>MODERADO</v>
      </c>
      <c r="AH15" s="194">
        <f t="shared" si="1"/>
        <v>50</v>
      </c>
      <c r="AI15" s="196" t="str">
        <f>VLOOKUP(CONCATENATE($AE15,$AF15),'Listas Nuevas'!$X$3:$Z$11,3,0)</f>
        <v>Si</v>
      </c>
      <c r="AJ15" s="197" t="s">
        <v>261</v>
      </c>
      <c r="AK15" s="191" t="s">
        <v>259</v>
      </c>
      <c r="AL15" s="194">
        <f>IFERROR(VLOOKUP(CONCATENATE(AJ15,AK15),'Listas Nuevas'!$AC$6:$AD$7,2,0),0)</f>
        <v>1</v>
      </c>
      <c r="AM15" s="191" t="s">
        <v>259</v>
      </c>
      <c r="AN15" s="194">
        <f>IFERROR(VLOOKUP(CONCATENATE(AJ15,AM15),'Listas Nuevas'!$AE$6:AI12,2,0),0)</f>
        <v>1</v>
      </c>
      <c r="AO15" s="195" t="s">
        <v>187</v>
      </c>
      <c r="AP15" s="195" t="s">
        <v>30</v>
      </c>
      <c r="AQ15" s="194" t="str">
        <f>INDEX('MATRIZ DE CALIFICACIÓN'!$D$4:$H$8,MID($AO15,1,1),MID($AP15,1,1))</f>
        <v>(3) ZONA DE RIESGO MODERADA
Asumir o Reducir el Riesgo</v>
      </c>
      <c r="AR15" s="166" t="s">
        <v>276</v>
      </c>
      <c r="AS15" s="191" t="s">
        <v>397</v>
      </c>
      <c r="AT15" s="191" t="s">
        <v>390</v>
      </c>
      <c r="AU15" s="191" t="s">
        <v>387</v>
      </c>
      <c r="AV15" s="209">
        <v>44172</v>
      </c>
      <c r="AW15" s="209">
        <v>44196</v>
      </c>
      <c r="AX15" s="191" t="s">
        <v>398</v>
      </c>
      <c r="AY15" s="210" t="s">
        <v>740</v>
      </c>
    </row>
    <row r="16" spans="1:51" s="198" customFormat="1" ht="115.5" customHeight="1" x14ac:dyDescent="0.25">
      <c r="A16" s="191" t="s">
        <v>327</v>
      </c>
      <c r="B16" s="193" t="s">
        <v>659</v>
      </c>
      <c r="C16" s="199" t="s">
        <v>357</v>
      </c>
      <c r="D16" s="166" t="s">
        <v>27</v>
      </c>
      <c r="E16" s="191"/>
      <c r="F16" s="191"/>
      <c r="G16" s="191"/>
      <c r="H16" s="213" t="s">
        <v>447</v>
      </c>
      <c r="I16" s="199" t="s">
        <v>448</v>
      </c>
      <c r="J16" s="166" t="s">
        <v>186</v>
      </c>
      <c r="K16" s="194">
        <f>VLOOKUP($J16,'Listas Nuevas'!$L$2:$N$6,2,0)</f>
        <v>1</v>
      </c>
      <c r="L16" s="195" t="s">
        <v>32</v>
      </c>
      <c r="M16" s="194" t="str">
        <f>INDEX('MATRIZ DE CALIFICACIÓN'!$D$4:$H$8,MID($K16,1,1),MID($L16,1,1))</f>
        <v>(5) ZONA DE RIESGO ALTA
Reducir, Evitar, Compartir o Transferir el Riesgo</v>
      </c>
      <c r="N16" s="166" t="s">
        <v>228</v>
      </c>
      <c r="O16" s="166" t="s">
        <v>337</v>
      </c>
      <c r="P16" s="200" t="s">
        <v>449</v>
      </c>
      <c r="Q16" s="191" t="s">
        <v>379</v>
      </c>
      <c r="R16" s="191" t="s">
        <v>384</v>
      </c>
      <c r="S16" s="191" t="s">
        <v>450</v>
      </c>
      <c r="T16" s="167" t="s">
        <v>451</v>
      </c>
      <c r="U16" s="191" t="s">
        <v>684</v>
      </c>
      <c r="V16" s="210" t="s">
        <v>452</v>
      </c>
      <c r="W16" s="166" t="s">
        <v>209</v>
      </c>
      <c r="X16" s="166" t="s">
        <v>205</v>
      </c>
      <c r="Y16" s="166" t="s">
        <v>207</v>
      </c>
      <c r="Z16" s="166" t="s">
        <v>212</v>
      </c>
      <c r="AA16" s="166" t="s">
        <v>213</v>
      </c>
      <c r="AB16" s="166" t="s">
        <v>215</v>
      </c>
      <c r="AC16" s="166" t="s">
        <v>217</v>
      </c>
      <c r="AD16" s="194">
        <f>SUM(IF($W16='Evaluación Diseño Control'!$C$2,15)+IF($X16='Evaluación Diseño Control'!$C$3,15)+IF($Y16='Evaluación Diseño Control'!$C$4,15)+IF($Z16='Evaluación Diseño Control'!$C$5,15,IF($Z16='Evaluación Diseño Control'!$D$5,10))+IF($AA16='Evaluación Diseño Control'!$C$6,15)+IF($AB16='Evaluación Diseño Control'!$C$7,15)+IF($AC16='Evaluación Diseño Control'!$C$8,10,IF($AC16='Evaluación Diseño Control'!$D$8,5)))</f>
        <v>100</v>
      </c>
      <c r="AE16" s="194" t="str">
        <f t="shared" si="0"/>
        <v>FUERTE</v>
      </c>
      <c r="AF16" s="166" t="s">
        <v>261</v>
      </c>
      <c r="AG16" s="194" t="str">
        <f>VLOOKUP(CONCATENATE($AE16,$AF16),'Listas Nuevas'!$X$3:$Z$11,2,0)</f>
        <v>MODERADO</v>
      </c>
      <c r="AH16" s="194">
        <f t="shared" si="1"/>
        <v>50</v>
      </c>
      <c r="AI16" s="196" t="str">
        <f>VLOOKUP(CONCATENATE($AE16,$AF16),'Listas Nuevas'!$X$3:$Z$11,3,0)</f>
        <v>Si</v>
      </c>
      <c r="AJ16" s="197" t="s">
        <v>261</v>
      </c>
      <c r="AK16" s="191" t="s">
        <v>259</v>
      </c>
      <c r="AL16" s="194">
        <f>IFERROR(VLOOKUP(CONCATENATE(AJ16,AK16),'Listas Nuevas'!$AC$6:$AD$7,2,0),0)</f>
        <v>1</v>
      </c>
      <c r="AM16" s="191" t="s">
        <v>259</v>
      </c>
      <c r="AN16" s="194">
        <f>IFERROR(VLOOKUP(CONCATENATE(AJ16,AM16),'Listas Nuevas'!$AE$6:AI13,2,0),0)</f>
        <v>1</v>
      </c>
      <c r="AO16" s="195" t="s">
        <v>187</v>
      </c>
      <c r="AP16" s="195" t="s">
        <v>30</v>
      </c>
      <c r="AQ16" s="194" t="str">
        <f>INDEX('MATRIZ DE CALIFICACIÓN'!$D$4:$H$8,MID($AO16,1,1),MID($AP16,1,1))</f>
        <v>(3) ZONA DE RIESGO MODERADA
Asumir o Reducir el Riesgo</v>
      </c>
      <c r="AR16" s="166" t="s">
        <v>276</v>
      </c>
      <c r="AS16" s="191" t="s">
        <v>397</v>
      </c>
      <c r="AT16" s="191" t="s">
        <v>390</v>
      </c>
      <c r="AU16" s="191" t="s">
        <v>387</v>
      </c>
      <c r="AV16" s="209">
        <v>44172</v>
      </c>
      <c r="AW16" s="209">
        <v>44196</v>
      </c>
      <c r="AX16" s="191" t="s">
        <v>398</v>
      </c>
      <c r="AY16" s="210" t="s">
        <v>740</v>
      </c>
    </row>
    <row r="17" spans="1:51" s="198" customFormat="1" ht="81.75" customHeight="1" x14ac:dyDescent="0.25">
      <c r="A17" s="191" t="s">
        <v>328</v>
      </c>
      <c r="B17" s="193" t="s">
        <v>660</v>
      </c>
      <c r="C17" s="192" t="s">
        <v>358</v>
      </c>
      <c r="D17" s="166" t="s">
        <v>27</v>
      </c>
      <c r="E17" s="191"/>
      <c r="F17" s="191"/>
      <c r="G17" s="191"/>
      <c r="H17" s="199" t="s">
        <v>453</v>
      </c>
      <c r="I17" s="199" t="s">
        <v>364</v>
      </c>
      <c r="J17" s="166" t="s">
        <v>186</v>
      </c>
      <c r="K17" s="194">
        <f>VLOOKUP($J17,'Listas Nuevas'!$L$2:$N$6,2,0)</f>
        <v>1</v>
      </c>
      <c r="L17" s="195" t="s">
        <v>32</v>
      </c>
      <c r="M17" s="194" t="str">
        <f>INDEX('MATRIZ DE CALIFICACIÓN'!$D$4:$H$8,MID($K17,1,1),MID($L17,1,1))</f>
        <v>(5) ZONA DE RIESGO ALTA
Reducir, Evitar, Compartir o Transferir el Riesgo</v>
      </c>
      <c r="N17" s="166" t="s">
        <v>228</v>
      </c>
      <c r="O17" s="166" t="s">
        <v>337</v>
      </c>
      <c r="P17" s="200" t="s">
        <v>454</v>
      </c>
      <c r="Q17" s="191" t="s">
        <v>380</v>
      </c>
      <c r="R17" s="191" t="s">
        <v>383</v>
      </c>
      <c r="S17" s="191" t="s">
        <v>455</v>
      </c>
      <c r="T17" s="168" t="s">
        <v>456</v>
      </c>
      <c r="U17" s="191" t="s">
        <v>684</v>
      </c>
      <c r="V17" s="210" t="s">
        <v>457</v>
      </c>
      <c r="W17" s="166" t="s">
        <v>209</v>
      </c>
      <c r="X17" s="166" t="s">
        <v>205</v>
      </c>
      <c r="Y17" s="166" t="s">
        <v>207</v>
      </c>
      <c r="Z17" s="166" t="s">
        <v>212</v>
      </c>
      <c r="AA17" s="166" t="s">
        <v>213</v>
      </c>
      <c r="AB17" s="166" t="s">
        <v>215</v>
      </c>
      <c r="AC17" s="166" t="s">
        <v>217</v>
      </c>
      <c r="AD17" s="194">
        <f>SUM(IF($W17='Evaluación Diseño Control'!$C$2,15)+IF($X17='Evaluación Diseño Control'!$C$3,15)+IF($Y17='Evaluación Diseño Control'!$C$4,15)+IF($Z17='Evaluación Diseño Control'!$C$5,15,IF($Z17='Evaluación Diseño Control'!$D$5,10))+IF($AA17='Evaluación Diseño Control'!$C$6,15)+IF($AB17='Evaluación Diseño Control'!$C$7,15)+IF($AC17='Evaluación Diseño Control'!$C$8,10,IF($AC17='Evaluación Diseño Control'!$D$8,5)))</f>
        <v>100</v>
      </c>
      <c r="AE17" s="194" t="str">
        <f t="shared" si="0"/>
        <v>FUERTE</v>
      </c>
      <c r="AF17" s="166" t="s">
        <v>261</v>
      </c>
      <c r="AG17" s="194" t="str">
        <f>VLOOKUP(CONCATENATE($AE17,$AF17),'Listas Nuevas'!$X$3:$Z$11,2,0)</f>
        <v>MODERADO</v>
      </c>
      <c r="AH17" s="194">
        <f t="shared" si="1"/>
        <v>50</v>
      </c>
      <c r="AI17" s="196" t="str">
        <f>VLOOKUP(CONCATENATE($AE17,$AF17),'Listas Nuevas'!$X$3:$Z$11,3,0)</f>
        <v>Si</v>
      </c>
      <c r="AJ17" s="197" t="s">
        <v>261</v>
      </c>
      <c r="AK17" s="191" t="s">
        <v>259</v>
      </c>
      <c r="AL17" s="194">
        <f>IFERROR(VLOOKUP(CONCATENATE(AJ17,AK17),'Listas Nuevas'!$AC$6:$AD$7,2,0),0)</f>
        <v>1</v>
      </c>
      <c r="AM17" s="191" t="s">
        <v>259</v>
      </c>
      <c r="AN17" s="194">
        <f>IFERROR(VLOOKUP(CONCATENATE(AJ17,AM17),'Listas Nuevas'!$AE$6:AI14,2,0),0)</f>
        <v>1</v>
      </c>
      <c r="AO17" s="195" t="s">
        <v>187</v>
      </c>
      <c r="AP17" s="195" t="s">
        <v>30</v>
      </c>
      <c r="AQ17" s="194" t="str">
        <f>INDEX('MATRIZ DE CALIFICACIÓN'!$D$4:$H$8,MID($AO17,1,1),MID($AP17,1,1))</f>
        <v>(3) ZONA DE RIESGO MODERADA
Asumir o Reducir el Riesgo</v>
      </c>
      <c r="AR17" s="166" t="s">
        <v>276</v>
      </c>
      <c r="AS17" s="191" t="s">
        <v>397</v>
      </c>
      <c r="AT17" s="191" t="s">
        <v>390</v>
      </c>
      <c r="AU17" s="191" t="s">
        <v>387</v>
      </c>
      <c r="AV17" s="209">
        <v>44172</v>
      </c>
      <c r="AW17" s="209">
        <v>44196</v>
      </c>
      <c r="AX17" s="191" t="s">
        <v>398</v>
      </c>
      <c r="AY17" s="210" t="s">
        <v>740</v>
      </c>
    </row>
    <row r="18" spans="1:51" s="198" customFormat="1" ht="93" customHeight="1" x14ac:dyDescent="0.25">
      <c r="A18" s="191" t="s">
        <v>330</v>
      </c>
      <c r="B18" s="193" t="s">
        <v>662</v>
      </c>
      <c r="C18" s="201" t="s">
        <v>661</v>
      </c>
      <c r="D18" s="166" t="s">
        <v>27</v>
      </c>
      <c r="E18" s="191"/>
      <c r="F18" s="191"/>
      <c r="G18" s="191"/>
      <c r="H18" s="199" t="s">
        <v>458</v>
      </c>
      <c r="I18" s="199" t="s">
        <v>368</v>
      </c>
      <c r="J18" s="166" t="s">
        <v>186</v>
      </c>
      <c r="K18" s="194">
        <f>VLOOKUP($J18,'Listas Nuevas'!$L$2:$N$6,2,0)</f>
        <v>1</v>
      </c>
      <c r="L18" s="195" t="s">
        <v>32</v>
      </c>
      <c r="M18" s="194" t="str">
        <f>INDEX('MATRIZ DE CALIFICACIÓN'!$D$4:$H$8,MID($K18,1,1),MID($L18,1,1))</f>
        <v>(5) ZONA DE RIESGO ALTA
Reducir, Evitar, Compartir o Transferir el Riesgo</v>
      </c>
      <c r="N18" s="166" t="s">
        <v>228</v>
      </c>
      <c r="O18" s="166" t="s">
        <v>337</v>
      </c>
      <c r="P18" s="203" t="s">
        <v>459</v>
      </c>
      <c r="Q18" s="191" t="s">
        <v>381</v>
      </c>
      <c r="R18" s="191" t="s">
        <v>385</v>
      </c>
      <c r="S18" s="191" t="s">
        <v>517</v>
      </c>
      <c r="T18" s="220" t="s">
        <v>518</v>
      </c>
      <c r="U18" s="191" t="s">
        <v>685</v>
      </c>
      <c r="V18" s="210" t="s">
        <v>519</v>
      </c>
      <c r="W18" s="166" t="s">
        <v>209</v>
      </c>
      <c r="X18" s="166" t="s">
        <v>205</v>
      </c>
      <c r="Y18" s="166" t="s">
        <v>207</v>
      </c>
      <c r="Z18" s="166" t="s">
        <v>212</v>
      </c>
      <c r="AA18" s="166" t="s">
        <v>213</v>
      </c>
      <c r="AB18" s="166" t="s">
        <v>215</v>
      </c>
      <c r="AC18" s="166" t="s">
        <v>217</v>
      </c>
      <c r="AD18" s="194">
        <f>SUM(IF($W18='Evaluación Diseño Control'!$C$2,15)+IF($X18='Evaluación Diseño Control'!$C$3,15)+IF($Y18='Evaluación Diseño Control'!$C$4,15)+IF($Z18='Evaluación Diseño Control'!$C$5,15,IF($Z18='Evaluación Diseño Control'!$D$5,10))+IF($AA18='Evaluación Diseño Control'!$C$6,15)+IF($AB18='Evaluación Diseño Control'!$C$7,15)+IF($AC18='Evaluación Diseño Control'!$C$8,10,IF($AC18='Evaluación Diseño Control'!$D$8,5)))</f>
        <v>100</v>
      </c>
      <c r="AE18" s="194" t="str">
        <f t="shared" si="0"/>
        <v>FUERTE</v>
      </c>
      <c r="AF18" s="166" t="s">
        <v>261</v>
      </c>
      <c r="AG18" s="194" t="str">
        <f>VLOOKUP(CONCATENATE($AE18,$AF18),'Listas Nuevas'!$X$3:$Z$11,2,0)</f>
        <v>MODERADO</v>
      </c>
      <c r="AH18" s="194">
        <f t="shared" si="1"/>
        <v>50</v>
      </c>
      <c r="AI18" s="196" t="str">
        <f>VLOOKUP(CONCATENATE($AE18,$AF18),'Listas Nuevas'!$X$3:$Z$11,3,0)</f>
        <v>Si</v>
      </c>
      <c r="AJ18" s="197" t="s">
        <v>261</v>
      </c>
      <c r="AK18" s="191" t="s">
        <v>259</v>
      </c>
      <c r="AL18" s="194">
        <f>IFERROR(VLOOKUP(CONCATENATE(AJ18,AK18),'Listas Nuevas'!$AC$6:$AD$7,2,0),0)</f>
        <v>1</v>
      </c>
      <c r="AM18" s="191" t="s">
        <v>259</v>
      </c>
      <c r="AN18" s="194">
        <f>IFERROR(VLOOKUP(CONCATENATE(AJ18,AM18),'Listas Nuevas'!$AE$6:AI15,2,0),0)</f>
        <v>1</v>
      </c>
      <c r="AO18" s="195" t="s">
        <v>187</v>
      </c>
      <c r="AP18" s="195" t="s">
        <v>30</v>
      </c>
      <c r="AQ18" s="194" t="str">
        <f>INDEX('MATRIZ DE CALIFICACIÓN'!$D$4:$H$8,MID($AO18,1,1),MID($AP18,1,1))</f>
        <v>(3) ZONA DE RIESGO MODERADA
Asumir o Reducir el Riesgo</v>
      </c>
      <c r="AR18" s="166" t="s">
        <v>276</v>
      </c>
      <c r="AS18" s="191" t="s">
        <v>397</v>
      </c>
      <c r="AT18" s="191" t="s">
        <v>390</v>
      </c>
      <c r="AU18" s="191" t="s">
        <v>387</v>
      </c>
      <c r="AV18" s="209">
        <v>44172</v>
      </c>
      <c r="AW18" s="209">
        <v>44196</v>
      </c>
      <c r="AX18" s="191" t="s">
        <v>398</v>
      </c>
      <c r="AY18" s="210" t="s">
        <v>743</v>
      </c>
    </row>
    <row r="19" spans="1:51" s="198" customFormat="1" ht="197.25" customHeight="1" x14ac:dyDescent="0.25">
      <c r="A19" s="191" t="s">
        <v>295</v>
      </c>
      <c r="B19" s="193" t="s">
        <v>663</v>
      </c>
      <c r="C19" s="199" t="s">
        <v>359</v>
      </c>
      <c r="D19" s="166" t="s">
        <v>27</v>
      </c>
      <c r="E19" s="191"/>
      <c r="F19" s="191"/>
      <c r="G19" s="191"/>
      <c r="H19" s="199" t="s">
        <v>520</v>
      </c>
      <c r="I19" s="192" t="s">
        <v>365</v>
      </c>
      <c r="J19" s="166" t="s">
        <v>186</v>
      </c>
      <c r="K19" s="194">
        <f>VLOOKUP($J19,'Listas Nuevas'!$L$2:$N$6,2,0)</f>
        <v>1</v>
      </c>
      <c r="L19" s="195" t="s">
        <v>32</v>
      </c>
      <c r="M19" s="194" t="str">
        <f>INDEX('MATRIZ DE CALIFICACIÓN'!$D$4:$H$8,MID($K19,1,1),MID($L19,1,1))</f>
        <v>(5) ZONA DE RIESGO ALTA
Reducir, Evitar, Compartir o Transferir el Riesgo</v>
      </c>
      <c r="N19" s="166" t="s">
        <v>228</v>
      </c>
      <c r="O19" s="166" t="s">
        <v>337</v>
      </c>
      <c r="P19" s="203" t="s">
        <v>521</v>
      </c>
      <c r="Q19" s="191" t="s">
        <v>381</v>
      </c>
      <c r="R19" s="191" t="s">
        <v>385</v>
      </c>
      <c r="S19" s="191" t="s">
        <v>522</v>
      </c>
      <c r="T19" s="167" t="s">
        <v>523</v>
      </c>
      <c r="U19" s="191" t="s">
        <v>686</v>
      </c>
      <c r="V19" s="210" t="s">
        <v>524</v>
      </c>
      <c r="W19" s="166" t="s">
        <v>209</v>
      </c>
      <c r="X19" s="166" t="s">
        <v>205</v>
      </c>
      <c r="Y19" s="166" t="s">
        <v>207</v>
      </c>
      <c r="Z19" s="166" t="s">
        <v>212</v>
      </c>
      <c r="AA19" s="166" t="s">
        <v>213</v>
      </c>
      <c r="AB19" s="166" t="s">
        <v>215</v>
      </c>
      <c r="AC19" s="166" t="s">
        <v>217</v>
      </c>
      <c r="AD19" s="194">
        <f>SUM(IF($W19='Evaluación Diseño Control'!$C$2,15)+IF($X19='Evaluación Diseño Control'!$C$3,15)+IF($Y19='Evaluación Diseño Control'!$C$4,15)+IF($Z19='Evaluación Diseño Control'!$C$5,15,IF($Z19='Evaluación Diseño Control'!$D$5,10))+IF($AA19='Evaluación Diseño Control'!$C$6,15)+IF($AB19='Evaluación Diseño Control'!$C$7,15)+IF($AC19='Evaluación Diseño Control'!$C$8,10,IF($AC19='Evaluación Diseño Control'!$D$8,5)))</f>
        <v>100</v>
      </c>
      <c r="AE19" s="194" t="str">
        <f t="shared" si="0"/>
        <v>FUERTE</v>
      </c>
      <c r="AF19" s="166" t="s">
        <v>261</v>
      </c>
      <c r="AG19" s="194" t="str">
        <f>VLOOKUP(CONCATENATE($AE19,$AF19),'Listas Nuevas'!$X$3:$Z$11,2,0)</f>
        <v>MODERADO</v>
      </c>
      <c r="AH19" s="194">
        <f t="shared" si="1"/>
        <v>50</v>
      </c>
      <c r="AI19" s="196" t="str">
        <f>VLOOKUP(CONCATENATE($AE19,$AF19),'Listas Nuevas'!$X$3:$Z$11,3,0)</f>
        <v>Si</v>
      </c>
      <c r="AJ19" s="197" t="s">
        <v>261</v>
      </c>
      <c r="AK19" s="191" t="s">
        <v>259</v>
      </c>
      <c r="AL19" s="194">
        <f>IFERROR(VLOOKUP(CONCATENATE(AJ19,AK19),'Listas Nuevas'!$AC$6:$AD$7,2,0),0)</f>
        <v>1</v>
      </c>
      <c r="AM19" s="191" t="s">
        <v>259</v>
      </c>
      <c r="AN19" s="194">
        <f>IFERROR(VLOOKUP(CONCATENATE(AJ19,AM19),'Listas Nuevas'!$AE$6:AI16,2,0),0)</f>
        <v>1</v>
      </c>
      <c r="AO19" s="195" t="s">
        <v>187</v>
      </c>
      <c r="AP19" s="195" t="s">
        <v>30</v>
      </c>
      <c r="AQ19" s="194" t="str">
        <f>INDEX('MATRIZ DE CALIFICACIÓN'!$D$4:$H$8,MID($AO19,1,1),MID($AP19,1,1))</f>
        <v>(3) ZONA DE RIESGO MODERADA
Asumir o Reducir el Riesgo</v>
      </c>
      <c r="AR19" s="166" t="s">
        <v>276</v>
      </c>
      <c r="AS19" s="191" t="s">
        <v>397</v>
      </c>
      <c r="AT19" s="191" t="s">
        <v>390</v>
      </c>
      <c r="AU19" s="191" t="s">
        <v>387</v>
      </c>
      <c r="AV19" s="209">
        <v>44172</v>
      </c>
      <c r="AW19" s="209">
        <v>44196</v>
      </c>
      <c r="AX19" s="191" t="s">
        <v>398</v>
      </c>
      <c r="AY19" s="210" t="s">
        <v>744</v>
      </c>
    </row>
    <row r="20" spans="1:51" s="198" customFormat="1" ht="180.75" customHeight="1" x14ac:dyDescent="0.25">
      <c r="A20" s="191" t="s">
        <v>296</v>
      </c>
      <c r="B20" s="193" t="s">
        <v>664</v>
      </c>
      <c r="C20" s="192" t="s">
        <v>360</v>
      </c>
      <c r="D20" s="166" t="s">
        <v>27</v>
      </c>
      <c r="E20" s="191"/>
      <c r="F20" s="191"/>
      <c r="G20" s="191"/>
      <c r="H20" s="199" t="s">
        <v>525</v>
      </c>
      <c r="I20" s="199" t="s">
        <v>366</v>
      </c>
      <c r="J20" s="166" t="s">
        <v>186</v>
      </c>
      <c r="K20" s="194">
        <f>VLOOKUP($J20,'Listas Nuevas'!$L$2:$N$6,2,0)</f>
        <v>1</v>
      </c>
      <c r="L20" s="195" t="s">
        <v>32</v>
      </c>
      <c r="M20" s="194" t="str">
        <f>INDEX('MATRIZ DE CALIFICACIÓN'!$D$4:$H$8,MID($K20,1,1),MID($L20,1,1))</f>
        <v>(5) ZONA DE RIESGO ALTA
Reducir, Evitar, Compartir o Transferir el Riesgo</v>
      </c>
      <c r="N20" s="166" t="s">
        <v>228</v>
      </c>
      <c r="O20" s="166" t="s">
        <v>337</v>
      </c>
      <c r="P20" s="203" t="s">
        <v>370</v>
      </c>
      <c r="Q20" s="191" t="s">
        <v>379</v>
      </c>
      <c r="R20" s="191" t="s">
        <v>383</v>
      </c>
      <c r="S20" s="191" t="s">
        <v>391</v>
      </c>
      <c r="T20" s="168" t="s">
        <v>526</v>
      </c>
      <c r="U20" s="191" t="s">
        <v>687</v>
      </c>
      <c r="V20" s="210" t="s">
        <v>527</v>
      </c>
      <c r="W20" s="166" t="s">
        <v>209</v>
      </c>
      <c r="X20" s="166" t="s">
        <v>205</v>
      </c>
      <c r="Y20" s="166" t="s">
        <v>207</v>
      </c>
      <c r="Z20" s="166" t="s">
        <v>212</v>
      </c>
      <c r="AA20" s="166" t="s">
        <v>213</v>
      </c>
      <c r="AB20" s="166" t="s">
        <v>215</v>
      </c>
      <c r="AC20" s="166" t="s">
        <v>217</v>
      </c>
      <c r="AD20" s="194">
        <f>SUM(IF($W20='Evaluación Diseño Control'!$C$2,15)+IF($X20='Evaluación Diseño Control'!$C$3,15)+IF($Y20='Evaluación Diseño Control'!$C$4,15)+IF($Z20='Evaluación Diseño Control'!$C$5,15,IF($Z20='Evaluación Diseño Control'!$D$5,10))+IF($AA20='Evaluación Diseño Control'!$C$6,15)+IF($AB20='Evaluación Diseño Control'!$C$7,15)+IF($AC20='Evaluación Diseño Control'!$C$8,10,IF($AC20='Evaluación Diseño Control'!$D$8,5)))</f>
        <v>100</v>
      </c>
      <c r="AE20" s="194" t="str">
        <f t="shared" si="0"/>
        <v>FUERTE</v>
      </c>
      <c r="AF20" s="166" t="s">
        <v>261</v>
      </c>
      <c r="AG20" s="194" t="str">
        <f>VLOOKUP(CONCATENATE($AE20,$AF20),'Listas Nuevas'!$X$3:$Z$11,2,0)</f>
        <v>MODERADO</v>
      </c>
      <c r="AH20" s="194">
        <f t="shared" si="1"/>
        <v>50</v>
      </c>
      <c r="AI20" s="196" t="str">
        <f>VLOOKUP(CONCATENATE($AE20,$AF20),'Listas Nuevas'!$X$3:$Z$11,3,0)</f>
        <v>Si</v>
      </c>
      <c r="AJ20" s="197" t="s">
        <v>261</v>
      </c>
      <c r="AK20" s="191" t="s">
        <v>259</v>
      </c>
      <c r="AL20" s="194">
        <f>IFERROR(VLOOKUP(CONCATENATE(AJ20,AK20),'Listas Nuevas'!$AC$6:$AD$7,2,0),0)</f>
        <v>1</v>
      </c>
      <c r="AM20" s="191" t="s">
        <v>259</v>
      </c>
      <c r="AN20" s="194">
        <f>IFERROR(VLOOKUP(CONCATENATE(AJ20,AM20),'Listas Nuevas'!$AE$6:AI17,2,0),0)</f>
        <v>1</v>
      </c>
      <c r="AO20" s="195" t="s">
        <v>187</v>
      </c>
      <c r="AP20" s="195" t="s">
        <v>30</v>
      </c>
      <c r="AQ20" s="194" t="str">
        <f>INDEX('MATRIZ DE CALIFICACIÓN'!$D$4:$H$8,MID($AO20,1,1),MID($AP20,1,1))</f>
        <v>(3) ZONA DE RIESGO MODERADA
Asumir o Reducir el Riesgo</v>
      </c>
      <c r="AR20" s="166" t="s">
        <v>276</v>
      </c>
      <c r="AS20" s="191" t="s">
        <v>397</v>
      </c>
      <c r="AT20" s="191" t="s">
        <v>390</v>
      </c>
      <c r="AU20" s="191" t="s">
        <v>387</v>
      </c>
      <c r="AV20" s="209">
        <v>44172</v>
      </c>
      <c r="AW20" s="209">
        <v>44196</v>
      </c>
      <c r="AX20" s="191" t="s">
        <v>398</v>
      </c>
      <c r="AY20" s="210" t="s">
        <v>740</v>
      </c>
    </row>
    <row r="21" spans="1:51" s="198" customFormat="1" ht="69" customHeight="1" x14ac:dyDescent="0.25">
      <c r="A21" s="191" t="s">
        <v>331</v>
      </c>
      <c r="B21" s="193" t="s">
        <v>361</v>
      </c>
      <c r="C21" s="199" t="s">
        <v>665</v>
      </c>
      <c r="D21" s="166" t="s">
        <v>27</v>
      </c>
      <c r="E21" s="191"/>
      <c r="F21" s="191"/>
      <c r="G21" s="191"/>
      <c r="H21" s="199" t="s">
        <v>528</v>
      </c>
      <c r="I21" s="192" t="s">
        <v>529</v>
      </c>
      <c r="J21" s="166" t="s">
        <v>186</v>
      </c>
      <c r="K21" s="194">
        <f>VLOOKUP($J21,'Listas Nuevas'!$L$2:$N$6,2,0)</f>
        <v>1</v>
      </c>
      <c r="L21" s="195" t="s">
        <v>32</v>
      </c>
      <c r="M21" s="194" t="str">
        <f>INDEX('MATRIZ DE CALIFICACIÓN'!$D$4:$H$8,MID($K21,1,1),MID($L21,1,1))</f>
        <v>(5) ZONA DE RIESGO ALTA
Reducir, Evitar, Compartir o Transferir el Riesgo</v>
      </c>
      <c r="N21" s="166" t="s">
        <v>228</v>
      </c>
      <c r="O21" s="166" t="s">
        <v>337</v>
      </c>
      <c r="P21" s="203" t="s">
        <v>530</v>
      </c>
      <c r="Q21" s="191" t="s">
        <v>382</v>
      </c>
      <c r="R21" s="191" t="s">
        <v>383</v>
      </c>
      <c r="S21" s="191" t="s">
        <v>531</v>
      </c>
      <c r="T21" s="168" t="s">
        <v>386</v>
      </c>
      <c r="U21" s="191" t="s">
        <v>688</v>
      </c>
      <c r="V21" s="210" t="s">
        <v>532</v>
      </c>
      <c r="W21" s="166" t="s">
        <v>209</v>
      </c>
      <c r="X21" s="166" t="s">
        <v>205</v>
      </c>
      <c r="Y21" s="166" t="s">
        <v>207</v>
      </c>
      <c r="Z21" s="166" t="s">
        <v>212</v>
      </c>
      <c r="AA21" s="166" t="s">
        <v>213</v>
      </c>
      <c r="AB21" s="166" t="s">
        <v>215</v>
      </c>
      <c r="AC21" s="166" t="s">
        <v>217</v>
      </c>
      <c r="AD21" s="194">
        <f>SUM(IF($W21='Evaluación Diseño Control'!$C$2,15)+IF($X21='Evaluación Diseño Control'!$C$3,15)+IF($Y21='Evaluación Diseño Control'!$C$4,15)+IF($Z21='Evaluación Diseño Control'!$C$5,15,IF($Z21='Evaluación Diseño Control'!$D$5,10))+IF($AA21='Evaluación Diseño Control'!$C$6,15)+IF($AB21='Evaluación Diseño Control'!$C$7,15)+IF($AC21='Evaluación Diseño Control'!$C$8,10,IF($AC21='Evaluación Diseño Control'!$D$8,5)))</f>
        <v>100</v>
      </c>
      <c r="AE21" s="194" t="str">
        <f t="shared" si="0"/>
        <v>FUERTE</v>
      </c>
      <c r="AF21" s="166" t="s">
        <v>261</v>
      </c>
      <c r="AG21" s="194" t="str">
        <f>VLOOKUP(CONCATENATE($AE21,$AF21),'Listas Nuevas'!$X$3:$Z$11,2,0)</f>
        <v>MODERADO</v>
      </c>
      <c r="AH21" s="194">
        <f t="shared" si="1"/>
        <v>50</v>
      </c>
      <c r="AI21" s="196" t="str">
        <f>VLOOKUP(CONCATENATE($AE21,$AF21),'Listas Nuevas'!$X$3:$Z$11,3,0)</f>
        <v>Si</v>
      </c>
      <c r="AJ21" s="197" t="s">
        <v>261</v>
      </c>
      <c r="AK21" s="191" t="s">
        <v>259</v>
      </c>
      <c r="AL21" s="194">
        <f>IFERROR(VLOOKUP(CONCATENATE(AJ21,AK21),'Listas Nuevas'!$AC$6:$AD$7,2,0),0)</f>
        <v>1</v>
      </c>
      <c r="AM21" s="191" t="s">
        <v>259</v>
      </c>
      <c r="AN21" s="194">
        <f>IFERROR(VLOOKUP(CONCATENATE(AJ21,AM21),'Listas Nuevas'!$AE$6:AI18,2,0),0)</f>
        <v>1</v>
      </c>
      <c r="AO21" s="195" t="s">
        <v>187</v>
      </c>
      <c r="AP21" s="195" t="s">
        <v>30</v>
      </c>
      <c r="AQ21" s="194" t="str">
        <f>INDEX('MATRIZ DE CALIFICACIÓN'!$D$4:$H$8,MID($AO21,1,1),MID($AP21,1,1))</f>
        <v>(3) ZONA DE RIESGO MODERADA
Asumir o Reducir el Riesgo</v>
      </c>
      <c r="AR21" s="166" t="s">
        <v>276</v>
      </c>
      <c r="AS21" s="191" t="s">
        <v>397</v>
      </c>
      <c r="AT21" s="191" t="s">
        <v>390</v>
      </c>
      <c r="AU21" s="191" t="s">
        <v>387</v>
      </c>
      <c r="AV21" s="209">
        <v>44172</v>
      </c>
      <c r="AW21" s="209">
        <v>44196</v>
      </c>
      <c r="AX21" s="191" t="s">
        <v>398</v>
      </c>
      <c r="AY21" s="210" t="s">
        <v>740</v>
      </c>
    </row>
    <row r="22" spans="1:51" s="198" customFormat="1" ht="105.75" customHeight="1" x14ac:dyDescent="0.25">
      <c r="A22" s="191" t="s">
        <v>331</v>
      </c>
      <c r="B22" s="193" t="s">
        <v>666</v>
      </c>
      <c r="C22" s="199" t="s">
        <v>362</v>
      </c>
      <c r="D22" s="166" t="s">
        <v>27</v>
      </c>
      <c r="E22" s="191"/>
      <c r="F22" s="191"/>
      <c r="G22" s="191"/>
      <c r="H22" s="199" t="s">
        <v>533</v>
      </c>
      <c r="I22" s="199" t="s">
        <v>534</v>
      </c>
      <c r="J22" s="166" t="s">
        <v>186</v>
      </c>
      <c r="K22" s="194">
        <f>VLOOKUP($J22,'Listas Nuevas'!$L$2:$N$6,2,0)</f>
        <v>1</v>
      </c>
      <c r="L22" s="195" t="s">
        <v>32</v>
      </c>
      <c r="M22" s="194" t="str">
        <f>INDEX('MATRIZ DE CALIFICACIÓN'!$D$4:$H$8,MID($K22,1,1),MID($L22,1,1))</f>
        <v>(5) ZONA DE RIESGO ALTA
Reducir, Evitar, Compartir o Transferir el Riesgo</v>
      </c>
      <c r="N22" s="166" t="s">
        <v>228</v>
      </c>
      <c r="O22" s="166" t="s">
        <v>337</v>
      </c>
      <c r="P22" s="203" t="s">
        <v>535</v>
      </c>
      <c r="Q22" s="191" t="s">
        <v>382</v>
      </c>
      <c r="R22" s="191" t="s">
        <v>385</v>
      </c>
      <c r="S22" s="191" t="s">
        <v>536</v>
      </c>
      <c r="T22" s="168" t="s">
        <v>537</v>
      </c>
      <c r="U22" s="191" t="s">
        <v>538</v>
      </c>
      <c r="V22" s="210" t="s">
        <v>539</v>
      </c>
      <c r="W22" s="166" t="s">
        <v>209</v>
      </c>
      <c r="X22" s="166" t="s">
        <v>205</v>
      </c>
      <c r="Y22" s="166" t="s">
        <v>207</v>
      </c>
      <c r="Z22" s="166" t="s">
        <v>212</v>
      </c>
      <c r="AA22" s="166" t="s">
        <v>213</v>
      </c>
      <c r="AB22" s="166" t="s">
        <v>215</v>
      </c>
      <c r="AC22" s="166" t="s">
        <v>217</v>
      </c>
      <c r="AD22" s="194">
        <f>SUM(IF($W22='Evaluación Diseño Control'!$C$2,15)+IF($X22='Evaluación Diseño Control'!$C$3,15)+IF($Y22='Evaluación Diseño Control'!$C$4,15)+IF($Z22='Evaluación Diseño Control'!$C$5,15,IF($Z22='Evaluación Diseño Control'!$D$5,10))+IF($AA22='Evaluación Diseño Control'!$C$6,15)+IF($AB22='Evaluación Diseño Control'!$C$7,15)+IF($AC22='Evaluación Diseño Control'!$C$8,10,IF($AC22='Evaluación Diseño Control'!$D$8,5)))</f>
        <v>100</v>
      </c>
      <c r="AE22" s="194" t="str">
        <f t="shared" si="0"/>
        <v>FUERTE</v>
      </c>
      <c r="AF22" s="166" t="s">
        <v>261</v>
      </c>
      <c r="AG22" s="194" t="str">
        <f>VLOOKUP(CONCATENATE($AE22,$AF22),'Listas Nuevas'!$X$3:$Z$11,2,0)</f>
        <v>MODERADO</v>
      </c>
      <c r="AH22" s="194">
        <f t="shared" si="1"/>
        <v>50</v>
      </c>
      <c r="AI22" s="196" t="str">
        <f>VLOOKUP(CONCATENATE($AE22,$AF22),'Listas Nuevas'!$X$3:$Z$11,3,0)</f>
        <v>Si</v>
      </c>
      <c r="AJ22" s="197" t="s">
        <v>261</v>
      </c>
      <c r="AK22" s="191" t="s">
        <v>259</v>
      </c>
      <c r="AL22" s="194">
        <f>IFERROR(VLOOKUP(CONCATENATE(AJ22,AK22),'Listas Nuevas'!$AC$6:$AD$7,2,0),0)</f>
        <v>1</v>
      </c>
      <c r="AM22" s="191" t="s">
        <v>259</v>
      </c>
      <c r="AN22" s="194">
        <f>IFERROR(VLOOKUP(CONCATENATE(AJ22,AM22),'Listas Nuevas'!$AE$6:AI19,2,0),0)</f>
        <v>1</v>
      </c>
      <c r="AO22" s="195" t="s">
        <v>187</v>
      </c>
      <c r="AP22" s="195" t="s">
        <v>30</v>
      </c>
      <c r="AQ22" s="194" t="str">
        <f>INDEX('MATRIZ DE CALIFICACIÓN'!$D$4:$H$8,MID($AO22,1,1),MID($AP22,1,1))</f>
        <v>(3) ZONA DE RIESGO MODERADA
Asumir o Reducir el Riesgo</v>
      </c>
      <c r="AR22" s="166" t="s">
        <v>276</v>
      </c>
      <c r="AS22" s="191" t="s">
        <v>397</v>
      </c>
      <c r="AT22" s="191" t="s">
        <v>390</v>
      </c>
      <c r="AU22" s="191" t="s">
        <v>387</v>
      </c>
      <c r="AV22" s="209">
        <v>44172</v>
      </c>
      <c r="AW22" s="209">
        <v>44196</v>
      </c>
      <c r="AX22" s="191" t="s">
        <v>398</v>
      </c>
      <c r="AY22" s="210" t="s">
        <v>740</v>
      </c>
    </row>
    <row r="23" spans="1:51" s="198" customFormat="1" ht="157.5" customHeight="1" x14ac:dyDescent="0.25">
      <c r="A23" s="191" t="s">
        <v>329</v>
      </c>
      <c r="B23" s="217" t="s">
        <v>667</v>
      </c>
      <c r="C23" s="192" t="s">
        <v>540</v>
      </c>
      <c r="D23" s="166" t="s">
        <v>27</v>
      </c>
      <c r="E23" s="191"/>
      <c r="F23" s="191"/>
      <c r="G23" s="191"/>
      <c r="H23" s="192" t="s">
        <v>541</v>
      </c>
      <c r="I23" s="192" t="s">
        <v>542</v>
      </c>
      <c r="J23" s="166" t="s">
        <v>186</v>
      </c>
      <c r="K23" s="194">
        <f>VLOOKUP($J23,'Listas Nuevas'!$L$2:$N$6,2,0)</f>
        <v>1</v>
      </c>
      <c r="L23" s="195" t="s">
        <v>31</v>
      </c>
      <c r="M23" s="194" t="str">
        <f>INDEX('MATRIZ DE CALIFICACIÓN'!$D$4:$H$8,MID($K23,1,1),MID($L23,1,1))</f>
        <v>(4) ZONA DE RIESGO ALTA
Reducir, Evitar, Compartir o Transferir el Riesgo</v>
      </c>
      <c r="N23" s="166" t="s">
        <v>228</v>
      </c>
      <c r="O23" s="166" t="s">
        <v>337</v>
      </c>
      <c r="P23" s="200" t="s">
        <v>543</v>
      </c>
      <c r="Q23" s="191" t="s">
        <v>544</v>
      </c>
      <c r="R23" s="191" t="s">
        <v>383</v>
      </c>
      <c r="S23" s="191" t="s">
        <v>545</v>
      </c>
      <c r="T23" s="167" t="s">
        <v>546</v>
      </c>
      <c r="U23" s="191" t="s">
        <v>689</v>
      </c>
      <c r="V23" s="210" t="s">
        <v>547</v>
      </c>
      <c r="W23" s="166" t="s">
        <v>209</v>
      </c>
      <c r="X23" s="166" t="s">
        <v>205</v>
      </c>
      <c r="Y23" s="166" t="s">
        <v>207</v>
      </c>
      <c r="Z23" s="166" t="s">
        <v>212</v>
      </c>
      <c r="AA23" s="166" t="s">
        <v>213</v>
      </c>
      <c r="AB23" s="166" t="s">
        <v>215</v>
      </c>
      <c r="AC23" s="166" t="s">
        <v>217</v>
      </c>
      <c r="AD23" s="194">
        <f>SUM(IF($W23='Evaluación Diseño Control'!$C$2,15)+IF($X23='Evaluación Diseño Control'!$C$3,15)+IF($Y23='Evaluación Diseño Control'!$C$4,15)+IF($Z23='Evaluación Diseño Control'!$C$5,15,IF($Z23='Evaluación Diseño Control'!$D$5,10))+IF($AA23='Evaluación Diseño Control'!$C$6,15)+IF($AB23='Evaluación Diseño Control'!$C$7,15)+IF($AC23='Evaluación Diseño Control'!$C$8,10,IF($AC23='Evaluación Diseño Control'!$D$8,5)))</f>
        <v>100</v>
      </c>
      <c r="AE23" s="194" t="str">
        <f t="shared" si="0"/>
        <v>FUERTE</v>
      </c>
      <c r="AF23" s="166" t="s">
        <v>261</v>
      </c>
      <c r="AG23" s="194" t="str">
        <f>VLOOKUP(CONCATENATE($AE23,$AF23),'Listas Nuevas'!$X$3:$Z$11,2,0)</f>
        <v>MODERADO</v>
      </c>
      <c r="AH23" s="194">
        <f t="shared" si="1"/>
        <v>50</v>
      </c>
      <c r="AI23" s="196" t="str">
        <f>VLOOKUP(CONCATENATE($AE23,$AF23),'Listas Nuevas'!$X$3:$Z$11,3,0)</f>
        <v>Si</v>
      </c>
      <c r="AJ23" s="197" t="s">
        <v>261</v>
      </c>
      <c r="AK23" s="191" t="s">
        <v>259</v>
      </c>
      <c r="AL23" s="194">
        <f>IFERROR(VLOOKUP(CONCATENATE(AJ23,AK23),'Listas Nuevas'!$AC$6:$AD$7,2,0),0)</f>
        <v>1</v>
      </c>
      <c r="AM23" s="191" t="s">
        <v>259</v>
      </c>
      <c r="AN23" s="194">
        <f>IFERROR(VLOOKUP(CONCATENATE(AJ23,AM23),'Listas Nuevas'!$AE$6:AI21,2,0),0)</f>
        <v>1</v>
      </c>
      <c r="AO23" s="195" t="s">
        <v>187</v>
      </c>
      <c r="AP23" s="195" t="s">
        <v>30</v>
      </c>
      <c r="AQ23" s="194" t="str">
        <f>INDEX('MATRIZ DE CALIFICACIÓN'!$D$4:$H$8,MID($AO23,1,1),MID($AP23,1,1))</f>
        <v>(3) ZONA DE RIESGO MODERADA
Asumir o Reducir el Riesgo</v>
      </c>
      <c r="AR23" s="166" t="s">
        <v>276</v>
      </c>
      <c r="AS23" s="191" t="s">
        <v>397</v>
      </c>
      <c r="AT23" s="191" t="s">
        <v>390</v>
      </c>
      <c r="AU23" s="191" t="s">
        <v>387</v>
      </c>
      <c r="AV23" s="209">
        <v>44172</v>
      </c>
      <c r="AW23" s="209">
        <v>44196</v>
      </c>
      <c r="AX23" s="191" t="s">
        <v>398</v>
      </c>
      <c r="AY23" s="210" t="s">
        <v>740</v>
      </c>
    </row>
    <row r="24" spans="1:51" s="198" customFormat="1" ht="169.5" customHeight="1" x14ac:dyDescent="0.25">
      <c r="A24" s="191" t="s">
        <v>322</v>
      </c>
      <c r="B24" s="193" t="s">
        <v>668</v>
      </c>
      <c r="C24" s="192" t="s">
        <v>669</v>
      </c>
      <c r="D24" s="166" t="s">
        <v>27</v>
      </c>
      <c r="E24" s="191"/>
      <c r="F24" s="191"/>
      <c r="G24" s="191"/>
      <c r="H24" s="199" t="s">
        <v>673</v>
      </c>
      <c r="I24" s="199" t="s">
        <v>672</v>
      </c>
      <c r="J24" s="166" t="s">
        <v>186</v>
      </c>
      <c r="K24" s="194">
        <f>VLOOKUP($J24,'Listas Nuevas'!$L$2:$N$6,2,0)</f>
        <v>1</v>
      </c>
      <c r="L24" s="195" t="s">
        <v>31</v>
      </c>
      <c r="M24" s="194" t="str">
        <f>INDEX('MATRIZ DE CALIFICACIÓN'!$D$4:$H$8,MID($K24,1,1),MID($L24,1,1))</f>
        <v>(4) ZONA DE RIESGO ALTA
Reducir, Evitar, Compartir o Transferir el Riesgo</v>
      </c>
      <c r="N24" s="166" t="s">
        <v>228</v>
      </c>
      <c r="O24" s="166" t="s">
        <v>337</v>
      </c>
      <c r="P24" s="203" t="s">
        <v>674</v>
      </c>
      <c r="Q24" s="191" t="s">
        <v>548</v>
      </c>
      <c r="R24" s="227" t="s">
        <v>675</v>
      </c>
      <c r="S24" s="191" t="s">
        <v>549</v>
      </c>
      <c r="T24" s="168" t="s">
        <v>676</v>
      </c>
      <c r="U24" s="191" t="s">
        <v>677</v>
      </c>
      <c r="V24" s="210" t="s">
        <v>678</v>
      </c>
      <c r="W24" s="166" t="s">
        <v>209</v>
      </c>
      <c r="X24" s="166" t="s">
        <v>205</v>
      </c>
      <c r="Y24" s="166" t="s">
        <v>207</v>
      </c>
      <c r="Z24" s="166" t="s">
        <v>212</v>
      </c>
      <c r="AA24" s="166" t="s">
        <v>213</v>
      </c>
      <c r="AB24" s="166" t="s">
        <v>215</v>
      </c>
      <c r="AC24" s="166" t="s">
        <v>217</v>
      </c>
      <c r="AD24" s="194">
        <f>SUM(IF($W24='Evaluación Diseño Control'!$C$2,15)+IF($X24='Evaluación Diseño Control'!$C$3,15)+IF($Y24='Evaluación Diseño Control'!$C$4,15)+IF($Z24='Evaluación Diseño Control'!$C$5,15,IF($Z24='Evaluación Diseño Control'!$D$5,10))+IF($AA24='Evaluación Diseño Control'!$C$6,15)+IF($AB24='Evaluación Diseño Control'!$C$7,15)+IF($AC24='Evaluación Diseño Control'!$C$8,10,IF($AC24='Evaluación Diseño Control'!$D$8,5)))</f>
        <v>100</v>
      </c>
      <c r="AE24" s="194" t="str">
        <f>IF($AD24&gt;95,"FUERTE",IF($AD24&gt;85,"MODERADO","DÉBIL"))</f>
        <v>FUERTE</v>
      </c>
      <c r="AF24" s="166" t="s">
        <v>261</v>
      </c>
      <c r="AG24" s="194" t="str">
        <f>VLOOKUP(CONCATENATE($AE24,$AF24),'Listas Nuevas'!$X$3:$Z$11,2,0)</f>
        <v>MODERADO</v>
      </c>
      <c r="AH24" s="194">
        <f t="shared" si="1"/>
        <v>50</v>
      </c>
      <c r="AI24" s="196" t="str">
        <f>VLOOKUP(CONCATENATE($AE24,$AF24),'Listas Nuevas'!$X$3:$Z$11,3,0)</f>
        <v>Si</v>
      </c>
      <c r="AJ24" s="197" t="s">
        <v>261</v>
      </c>
      <c r="AK24" s="191" t="s">
        <v>259</v>
      </c>
      <c r="AL24" s="194">
        <f>IFERROR(VLOOKUP(CONCATENATE(AJ24,AK24),'Listas Nuevas'!$AC$6:$AD$7,2,0),0)</f>
        <v>1</v>
      </c>
      <c r="AM24" s="191" t="s">
        <v>259</v>
      </c>
      <c r="AN24" s="194">
        <f>IFERROR(VLOOKUP(CONCATENATE(AJ24,AM24),'Listas Nuevas'!$AE$6:AI22,2,0),0)</f>
        <v>1</v>
      </c>
      <c r="AO24" s="195" t="s">
        <v>187</v>
      </c>
      <c r="AP24" s="195" t="s">
        <v>30</v>
      </c>
      <c r="AQ24" s="194" t="str">
        <f>INDEX('MATRIZ DE CALIFICACIÓN'!$D$4:$H$8,MID($AO24,1,1),MID($AP24,1,1))</f>
        <v>(3) ZONA DE RIESGO MODERADA
Asumir o Reducir el Riesgo</v>
      </c>
      <c r="AR24" s="166" t="s">
        <v>276</v>
      </c>
      <c r="AS24" s="191" t="s">
        <v>389</v>
      </c>
      <c r="AT24" s="191" t="s">
        <v>390</v>
      </c>
      <c r="AU24" s="191" t="s">
        <v>387</v>
      </c>
      <c r="AV24" s="209">
        <v>44172</v>
      </c>
      <c r="AW24" s="209">
        <v>44196</v>
      </c>
      <c r="AX24" s="191" t="s">
        <v>388</v>
      </c>
      <c r="AY24" s="210" t="s">
        <v>740</v>
      </c>
    </row>
    <row r="25" spans="1:51" s="198" customFormat="1" ht="252" customHeight="1" x14ac:dyDescent="0.25">
      <c r="A25" s="191" t="s">
        <v>340</v>
      </c>
      <c r="B25" s="193" t="s">
        <v>670</v>
      </c>
      <c r="C25" s="201" t="s">
        <v>401</v>
      </c>
      <c r="D25" s="166" t="s">
        <v>27</v>
      </c>
      <c r="E25" s="191"/>
      <c r="F25" s="191"/>
      <c r="G25" s="191"/>
      <c r="H25" s="201" t="s">
        <v>550</v>
      </c>
      <c r="I25" s="202" t="s">
        <v>363</v>
      </c>
      <c r="J25" s="166" t="s">
        <v>186</v>
      </c>
      <c r="K25" s="194">
        <f>VLOOKUP($J25,'Listas Nuevas'!$L$2:$N$6,2,0)</f>
        <v>1</v>
      </c>
      <c r="L25" s="195" t="s">
        <v>32</v>
      </c>
      <c r="M25" s="194" t="str">
        <f>INDEX('MATRIZ DE CALIFICACIÓN'!$D$4:$H$8,MID($K25,1,1),MID($L25,1,1))</f>
        <v>(5) ZONA DE RIESGO ALTA
Reducir, Evitar, Compartir o Transferir el Riesgo</v>
      </c>
      <c r="N25" s="166" t="s">
        <v>228</v>
      </c>
      <c r="O25" s="166" t="s">
        <v>337</v>
      </c>
      <c r="P25" s="203" t="s">
        <v>551</v>
      </c>
      <c r="Q25" s="191" t="s">
        <v>377</v>
      </c>
      <c r="R25" s="191" t="s">
        <v>384</v>
      </c>
      <c r="S25" s="214" t="s">
        <v>552</v>
      </c>
      <c r="T25" s="208" t="s">
        <v>553</v>
      </c>
      <c r="U25" s="191" t="s">
        <v>690</v>
      </c>
      <c r="V25" s="210" t="s">
        <v>554</v>
      </c>
      <c r="W25" s="166" t="s">
        <v>209</v>
      </c>
      <c r="X25" s="166" t="s">
        <v>205</v>
      </c>
      <c r="Y25" s="166" t="s">
        <v>207</v>
      </c>
      <c r="Z25" s="166" t="s">
        <v>212</v>
      </c>
      <c r="AA25" s="166" t="s">
        <v>213</v>
      </c>
      <c r="AB25" s="166" t="s">
        <v>215</v>
      </c>
      <c r="AC25" s="166" t="s">
        <v>217</v>
      </c>
      <c r="AD25" s="194">
        <f>SUM(IF($W25='Evaluación Diseño Control'!$C$2,15)+IF($X25='Evaluación Diseño Control'!$C$3,15)+IF($Y25='Evaluación Diseño Control'!$C$4,15)+IF($Z25='Evaluación Diseño Control'!$C$5,15,IF($Z25='Evaluación Diseño Control'!$D$5,10))+IF($AA25='Evaluación Diseño Control'!$C$6,15)+IF($AB25='Evaluación Diseño Control'!$C$7,15)+IF($AC25='Evaluación Diseño Control'!$C$8,10,IF($AC25='Evaluación Diseño Control'!$D$8,5)))</f>
        <v>100</v>
      </c>
      <c r="AE25" s="194" t="str">
        <f t="shared" si="0"/>
        <v>FUERTE</v>
      </c>
      <c r="AF25" s="166" t="s">
        <v>261</v>
      </c>
      <c r="AG25" s="194" t="str">
        <f>VLOOKUP(CONCATENATE($AE25,$AF25),'Listas Nuevas'!$X$3:$Z$11,2,0)</f>
        <v>MODERADO</v>
      </c>
      <c r="AH25" s="194">
        <f t="shared" si="1"/>
        <v>50</v>
      </c>
      <c r="AI25" s="196" t="str">
        <f>VLOOKUP(CONCATENATE($AE25,$AF25),'Listas Nuevas'!$X$3:$Z$11,3,0)</f>
        <v>Si</v>
      </c>
      <c r="AJ25" s="197" t="s">
        <v>261</v>
      </c>
      <c r="AK25" s="191" t="s">
        <v>259</v>
      </c>
      <c r="AL25" s="194">
        <f>IFERROR(VLOOKUP(CONCATENATE(AJ25,AK25),'Listas Nuevas'!$AC$6:$AD$7,2,0),0)</f>
        <v>1</v>
      </c>
      <c r="AM25" s="191" t="s">
        <v>259</v>
      </c>
      <c r="AN25" s="194">
        <f>IFERROR(VLOOKUP(CONCATENATE(AJ25,AM25),'Listas Nuevas'!$AE$6:AI24,2,0),0)</f>
        <v>1</v>
      </c>
      <c r="AO25" s="195" t="s">
        <v>187</v>
      </c>
      <c r="AP25" s="195" t="s">
        <v>30</v>
      </c>
      <c r="AQ25" s="194" t="str">
        <f>INDEX('MATRIZ DE CALIFICACIÓN'!$D$4:$H$8,MID($AO25,1,1),MID($AP25,1,1))</f>
        <v>(3) ZONA DE RIESGO MODERADA
Asumir o Reducir el Riesgo</v>
      </c>
      <c r="AR25" s="166" t="s">
        <v>276</v>
      </c>
      <c r="AS25" s="191" t="s">
        <v>397</v>
      </c>
      <c r="AT25" s="191" t="s">
        <v>390</v>
      </c>
      <c r="AU25" s="191" t="s">
        <v>387</v>
      </c>
      <c r="AV25" s="209">
        <v>44172</v>
      </c>
      <c r="AW25" s="209">
        <v>44196</v>
      </c>
      <c r="AX25" s="191" t="s">
        <v>398</v>
      </c>
      <c r="AY25" s="210" t="s">
        <v>740</v>
      </c>
    </row>
    <row r="26" spans="1:51" s="198" customFormat="1" ht="82.5" customHeight="1" x14ac:dyDescent="0.25">
      <c r="A26" s="191" t="s">
        <v>341</v>
      </c>
      <c r="B26" s="193" t="s">
        <v>671</v>
      </c>
      <c r="C26" s="199" t="s">
        <v>355</v>
      </c>
      <c r="D26" s="166" t="s">
        <v>27</v>
      </c>
      <c r="E26" s="191"/>
      <c r="F26" s="191"/>
      <c r="G26" s="191"/>
      <c r="H26" s="199" t="s">
        <v>555</v>
      </c>
      <c r="I26" s="199" t="s">
        <v>556</v>
      </c>
      <c r="J26" s="166" t="s">
        <v>186</v>
      </c>
      <c r="K26" s="194">
        <f>VLOOKUP($J26,'Listas Nuevas'!$L$2:$N$6,2,0)</f>
        <v>1</v>
      </c>
      <c r="L26" s="195" t="s">
        <v>32</v>
      </c>
      <c r="M26" s="194" t="str">
        <f>INDEX('MATRIZ DE CALIFICACIÓN'!$D$4:$H$8,MID($K26,1,1),MID($L26,1,1))</f>
        <v>(5) ZONA DE RIESGO ALTA
Reducir, Evitar, Compartir o Transferir el Riesgo</v>
      </c>
      <c r="N26" s="166" t="s">
        <v>228</v>
      </c>
      <c r="O26" s="166" t="s">
        <v>337</v>
      </c>
      <c r="P26" s="200" t="s">
        <v>557</v>
      </c>
      <c r="Q26" s="191" t="s">
        <v>375</v>
      </c>
      <c r="R26" s="191" t="s">
        <v>383</v>
      </c>
      <c r="S26" s="191" t="s">
        <v>558</v>
      </c>
      <c r="T26" s="167" t="s">
        <v>559</v>
      </c>
      <c r="U26" s="191" t="s">
        <v>560</v>
      </c>
      <c r="V26" s="210" t="s">
        <v>561</v>
      </c>
      <c r="W26" s="166" t="s">
        <v>209</v>
      </c>
      <c r="X26" s="166" t="s">
        <v>205</v>
      </c>
      <c r="Y26" s="166" t="s">
        <v>207</v>
      </c>
      <c r="Z26" s="166" t="s">
        <v>212</v>
      </c>
      <c r="AA26" s="166" t="s">
        <v>213</v>
      </c>
      <c r="AB26" s="166" t="s">
        <v>215</v>
      </c>
      <c r="AC26" s="166" t="s">
        <v>217</v>
      </c>
      <c r="AD26" s="194">
        <f>SUM(IF($W26='Evaluación Diseño Control'!$C$2,15)+IF($X26='Evaluación Diseño Control'!$C$3,15)+IF($Y26='Evaluación Diseño Control'!$C$4,15)+IF($Z26='Evaluación Diseño Control'!$C$5,15,IF($Z26='Evaluación Diseño Control'!$D$5,10))+IF($AA26='Evaluación Diseño Control'!$C$6,15)+IF($AB26='Evaluación Diseño Control'!$C$7,15)+IF($AC26='Evaluación Diseño Control'!$C$8,10,IF($AC26='Evaluación Diseño Control'!$D$8,5)))</f>
        <v>100</v>
      </c>
      <c r="AE26" s="194" t="str">
        <f t="shared" ref="AE26" si="2">IF($AD26&gt;95,"FUERTE",IF($AD26&gt;85,"MODERADO","DÉBIL"))</f>
        <v>FUERTE</v>
      </c>
      <c r="AF26" s="166" t="s">
        <v>261</v>
      </c>
      <c r="AG26" s="194" t="str">
        <f>VLOOKUP(CONCATENATE($AE26,$AF26),'Listas Nuevas'!$X$3:$Z$11,2,0)</f>
        <v>MODERADO</v>
      </c>
      <c r="AH26" s="194">
        <f t="shared" si="1"/>
        <v>50</v>
      </c>
      <c r="AI26" s="196" t="str">
        <f>VLOOKUP(CONCATENATE($AE26,$AF26),'Listas Nuevas'!$X$3:$Z$11,3,0)</f>
        <v>Si</v>
      </c>
      <c r="AJ26" s="197" t="s">
        <v>261</v>
      </c>
      <c r="AK26" s="191" t="s">
        <v>259</v>
      </c>
      <c r="AL26" s="194">
        <f>IFERROR(VLOOKUP(CONCATENATE(AJ26,AK26),'Listas Nuevas'!$AC$6:$AD$7,2,0),0)</f>
        <v>1</v>
      </c>
      <c r="AM26" s="191" t="s">
        <v>259</v>
      </c>
      <c r="AN26" s="194">
        <f>IFERROR(VLOOKUP(CONCATENATE(AJ26,AM26),'Listas Nuevas'!$AE$6:AI24,2,0),0)</f>
        <v>1</v>
      </c>
      <c r="AO26" s="195" t="s">
        <v>187</v>
      </c>
      <c r="AP26" s="195" t="s">
        <v>30</v>
      </c>
      <c r="AQ26" s="194" t="str">
        <f>INDEX('MATRIZ DE CALIFICACIÓN'!$D$4:$H$8,MID($AO26,1,1),MID($AP26,1,1))</f>
        <v>(3) ZONA DE RIESGO MODERADA
Asumir o Reducir el Riesgo</v>
      </c>
      <c r="AR26" s="166" t="s">
        <v>276</v>
      </c>
      <c r="AS26" s="191" t="s">
        <v>397</v>
      </c>
      <c r="AT26" s="191" t="s">
        <v>390</v>
      </c>
      <c r="AU26" s="191" t="s">
        <v>387</v>
      </c>
      <c r="AV26" s="209">
        <v>44172</v>
      </c>
      <c r="AW26" s="209">
        <v>44196</v>
      </c>
      <c r="AX26" s="191" t="s">
        <v>398</v>
      </c>
      <c r="AY26" s="210" t="s">
        <v>740</v>
      </c>
    </row>
    <row r="27" spans="1:51" s="219" customFormat="1" ht="80.25" hidden="1" customHeight="1" x14ac:dyDescent="0.25">
      <c r="A27" s="214" t="s">
        <v>340</v>
      </c>
      <c r="B27" s="217" t="s">
        <v>723</v>
      </c>
      <c r="C27" s="217" t="s">
        <v>402</v>
      </c>
      <c r="D27" s="166" t="s">
        <v>24</v>
      </c>
      <c r="E27" s="214"/>
      <c r="F27" s="214"/>
      <c r="G27" s="214"/>
      <c r="H27" s="218" t="s">
        <v>724</v>
      </c>
      <c r="I27" s="218" t="s">
        <v>392</v>
      </c>
      <c r="J27" s="166" t="s">
        <v>183</v>
      </c>
      <c r="K27" s="194">
        <v>5</v>
      </c>
      <c r="L27" s="195" t="s">
        <v>31</v>
      </c>
      <c r="M27" s="214" t="str">
        <f>INDEX('MATRIZ DE CALIFICACIÓN'!$D$4:$H$8,MID($K27,1,1),MID($L27,1,1))</f>
        <v>(20) ZONA DE RIESGO EXTREMA
Reducir, Evitar, Compartir o Transferir el Riesgo</v>
      </c>
      <c r="N27" s="166" t="s">
        <v>228</v>
      </c>
      <c r="O27" s="166" t="s">
        <v>337</v>
      </c>
      <c r="P27" s="218" t="s">
        <v>393</v>
      </c>
      <c r="Q27" s="214" t="s">
        <v>726</v>
      </c>
      <c r="R27" s="214" t="s">
        <v>394</v>
      </c>
      <c r="S27" s="214" t="s">
        <v>727</v>
      </c>
      <c r="T27" s="218" t="s">
        <v>395</v>
      </c>
      <c r="U27" s="218" t="s">
        <v>396</v>
      </c>
      <c r="V27" s="218" t="s">
        <v>728</v>
      </c>
      <c r="W27" s="166"/>
      <c r="X27" s="166"/>
      <c r="Y27" s="166"/>
      <c r="Z27" s="166"/>
      <c r="AA27" s="166"/>
      <c r="AB27" s="166"/>
      <c r="AC27" s="166"/>
      <c r="AD27" s="194"/>
      <c r="AE27" s="194"/>
      <c r="AF27" s="166"/>
      <c r="AG27" s="194" t="e">
        <f>VLOOKUP(CONCATENATE($AE27,$AF27),'Listas Nuevas'!$X$3:$Z$11,2,0)</f>
        <v>#N/A</v>
      </c>
      <c r="AH27" s="194" t="e">
        <f t="shared" si="1"/>
        <v>#N/A</v>
      </c>
      <c r="AI27" s="196" t="e">
        <f>VLOOKUP(CONCATENATE($AE27,$AF27),'Listas Nuevas'!$X$3:$Z$11,3,0)</f>
        <v>#N/A</v>
      </c>
      <c r="AJ27" s="197" t="s">
        <v>261</v>
      </c>
      <c r="AK27" s="191" t="s">
        <v>259</v>
      </c>
      <c r="AL27" s="194">
        <f>IFERROR(VLOOKUP(CONCATENATE(AJ27,AK27),'Listas Nuevas'!$AC$6:$AD$7,2,0),0)</f>
        <v>1</v>
      </c>
      <c r="AM27" s="191" t="s">
        <v>262</v>
      </c>
      <c r="AN27" s="194">
        <f>IFERROR(VLOOKUP(CONCATENATE(AJ27,AM27),'Listas Nuevas'!$AE$6:AI25,2,0),0)</f>
        <v>0</v>
      </c>
      <c r="AO27" s="195" t="s">
        <v>187</v>
      </c>
      <c r="AP27" s="195" t="s">
        <v>33</v>
      </c>
      <c r="AQ27" s="194" t="str">
        <f>INDEX('MATRIZ DE CALIFICACIÓN'!$D$4:$H$8,MID($AO27,1,1),MID($AP27,1,1))</f>
        <v>(1) ZONA DE RIESGO BAJA
Asumir el riesgo</v>
      </c>
      <c r="AR27" s="166" t="s">
        <v>275</v>
      </c>
      <c r="AS27" s="191"/>
      <c r="AT27" s="191"/>
      <c r="AU27" s="191"/>
      <c r="AV27" s="209"/>
      <c r="AW27" s="209"/>
      <c r="AX27" s="191"/>
    </row>
    <row r="28" spans="1:51" s="198" customFormat="1" ht="78.75" hidden="1" customHeight="1" x14ac:dyDescent="0.25">
      <c r="A28" s="191" t="s">
        <v>327</v>
      </c>
      <c r="B28" s="193" t="s">
        <v>464</v>
      </c>
      <c r="C28" s="199" t="s">
        <v>465</v>
      </c>
      <c r="D28" s="204" t="s">
        <v>24</v>
      </c>
      <c r="E28" s="191"/>
      <c r="F28" s="191"/>
      <c r="G28" s="191"/>
      <c r="H28" s="215" t="s">
        <v>466</v>
      </c>
      <c r="I28" s="215" t="s">
        <v>469</v>
      </c>
      <c r="J28" s="166" t="s">
        <v>183</v>
      </c>
      <c r="K28" s="194">
        <v>5</v>
      </c>
      <c r="L28" s="195" t="s">
        <v>31</v>
      </c>
      <c r="M28" s="211" t="str">
        <f>INDEX('MATRIZ DE CALIFICACIÓN'!$D$4:$H$8,MID($K28,1,1),MID($L28,1,1))</f>
        <v>(20) ZONA DE RIESGO EXTREMA
Reducir, Evitar, Compartir o Transferir el Riesgo</v>
      </c>
      <c r="N28" s="166" t="s">
        <v>228</v>
      </c>
      <c r="O28" s="166" t="s">
        <v>337</v>
      </c>
      <c r="P28" s="168" t="s">
        <v>472</v>
      </c>
      <c r="Q28" s="191" t="s">
        <v>495</v>
      </c>
      <c r="R28" s="191" t="s">
        <v>394</v>
      </c>
      <c r="S28" s="191" t="s">
        <v>496</v>
      </c>
      <c r="T28" s="191" t="s">
        <v>497</v>
      </c>
      <c r="U28" s="191" t="s">
        <v>499</v>
      </c>
      <c r="V28" s="210" t="s">
        <v>498</v>
      </c>
      <c r="W28" s="166"/>
      <c r="X28" s="166"/>
      <c r="Y28" s="166"/>
      <c r="Z28" s="166"/>
      <c r="AA28" s="166"/>
      <c r="AB28" s="166"/>
      <c r="AC28" s="166"/>
      <c r="AD28" s="194"/>
      <c r="AE28" s="194"/>
      <c r="AF28" s="166"/>
      <c r="AG28" s="194" t="e">
        <f>VLOOKUP(CONCATENATE($AE28,$AF28),'Listas Nuevas'!$X$3:$Z$11,2,0)</f>
        <v>#N/A</v>
      </c>
      <c r="AH28" s="194" t="e">
        <f t="shared" si="1"/>
        <v>#N/A</v>
      </c>
      <c r="AI28" s="196" t="e">
        <f>VLOOKUP(CONCATENATE($AE28,$AF28),'Listas Nuevas'!$X$3:$Z$11,3,0)</f>
        <v>#N/A</v>
      </c>
      <c r="AJ28" s="197" t="s">
        <v>261</v>
      </c>
      <c r="AK28" s="191"/>
      <c r="AL28" s="194">
        <f>IFERROR(VLOOKUP(CONCATENATE(AJ28,AK28),'Listas Nuevas'!$AC$6:$AD$7,2,0),0)</f>
        <v>0</v>
      </c>
      <c r="AM28" s="191"/>
      <c r="AN28" s="194">
        <f>IFERROR(VLOOKUP(CONCATENATE(AJ28,AM28),'Listas Nuevas'!$AE$6:AI26,2,0),0)</f>
        <v>0</v>
      </c>
      <c r="AO28" s="195"/>
      <c r="AP28" s="195"/>
      <c r="AQ28" s="194" t="e">
        <f>INDEX('MATRIZ DE CALIFICACIÓN'!$D$4:$H$8,MID($AO28,1,1),MID($AP28,1,1))</f>
        <v>#VALUE!</v>
      </c>
      <c r="AR28" s="166"/>
      <c r="AS28" s="191"/>
      <c r="AT28" s="191"/>
      <c r="AU28" s="191"/>
      <c r="AV28" s="191"/>
      <c r="AW28" s="191"/>
      <c r="AX28" s="191"/>
    </row>
    <row r="29" spans="1:51" s="198" customFormat="1" ht="87.75" hidden="1" customHeight="1" x14ac:dyDescent="0.25">
      <c r="A29" s="191" t="s">
        <v>327</v>
      </c>
      <c r="B29" s="193" t="s">
        <v>462</v>
      </c>
      <c r="C29" s="199" t="s">
        <v>460</v>
      </c>
      <c r="D29" s="204" t="s">
        <v>26</v>
      </c>
      <c r="E29" s="191"/>
      <c r="F29" s="191"/>
      <c r="G29" s="191"/>
      <c r="H29" s="215" t="s">
        <v>467</v>
      </c>
      <c r="I29" s="215" t="s">
        <v>470</v>
      </c>
      <c r="J29" s="166" t="s">
        <v>182</v>
      </c>
      <c r="K29" s="194">
        <v>2</v>
      </c>
      <c r="L29" s="195" t="s">
        <v>30</v>
      </c>
      <c r="M29" s="194" t="e">
        <f>INDEX('MATRIZ DE CALIFICACIÓN'!$D$4:$H$8,MID($AO29,1,1),MID($AP29,1,1))</f>
        <v>#VALUE!</v>
      </c>
      <c r="N29" s="166" t="s">
        <v>228</v>
      </c>
      <c r="O29" s="166" t="s">
        <v>337</v>
      </c>
      <c r="P29" s="168" t="s">
        <v>500</v>
      </c>
      <c r="Q29" s="191" t="s">
        <v>501</v>
      </c>
      <c r="R29" s="191" t="s">
        <v>385</v>
      </c>
      <c r="S29" s="191" t="s">
        <v>502</v>
      </c>
      <c r="T29" s="191" t="s">
        <v>503</v>
      </c>
      <c r="U29" s="191" t="s">
        <v>504</v>
      </c>
      <c r="V29" s="210" t="s">
        <v>505</v>
      </c>
      <c r="W29" s="166"/>
      <c r="X29" s="166"/>
      <c r="Y29" s="166"/>
      <c r="Z29" s="166"/>
      <c r="AA29" s="166"/>
      <c r="AB29" s="166"/>
      <c r="AC29" s="166"/>
      <c r="AD29" s="194"/>
      <c r="AE29" s="194"/>
      <c r="AF29" s="166"/>
      <c r="AG29" s="194" t="e">
        <f>VLOOKUP(CONCATENATE($AE29,$AF29),'Listas Nuevas'!$X$3:$Z$11,2,0)</f>
        <v>#N/A</v>
      </c>
      <c r="AH29" s="194" t="e">
        <f t="shared" si="1"/>
        <v>#N/A</v>
      </c>
      <c r="AI29" s="196" t="e">
        <f>VLOOKUP(CONCATENATE($AE29,$AF29),'Listas Nuevas'!$X$3:$Z$11,3,0)</f>
        <v>#N/A</v>
      </c>
      <c r="AJ29" s="197" t="s">
        <v>261</v>
      </c>
      <c r="AK29" s="191"/>
      <c r="AL29" s="194">
        <f>IFERROR(VLOOKUP(CONCATENATE(AJ29,AK29),'Listas Nuevas'!$AC$6:$AD$7,2,0),0)</f>
        <v>0</v>
      </c>
      <c r="AM29" s="191"/>
      <c r="AN29" s="194">
        <f>IFERROR(VLOOKUP(CONCATENATE(AJ29,AM29),'Listas Nuevas'!$AE$6:AI27,2,0),0)</f>
        <v>0</v>
      </c>
      <c r="AO29" s="195"/>
      <c r="AP29" s="195"/>
      <c r="AQ29" s="194" t="e">
        <f>INDEX('MATRIZ DE CALIFICACIÓN'!$D$4:$H$8,MID($AO29,1,1),MID($AP29,1,1))</f>
        <v>#VALUE!</v>
      </c>
      <c r="AR29" s="166"/>
      <c r="AS29" s="191"/>
      <c r="AT29" s="191"/>
      <c r="AU29" s="191"/>
      <c r="AV29" s="191"/>
      <c r="AW29" s="191"/>
      <c r="AX29" s="191"/>
    </row>
    <row r="30" spans="1:51" s="198" customFormat="1" ht="66" hidden="1" customHeight="1" x14ac:dyDescent="0.25">
      <c r="A30" s="191" t="s">
        <v>327</v>
      </c>
      <c r="B30" s="193" t="s">
        <v>463</v>
      </c>
      <c r="C30" s="199" t="s">
        <v>461</v>
      </c>
      <c r="D30" s="204" t="s">
        <v>26</v>
      </c>
      <c r="E30" s="191"/>
      <c r="F30" s="191"/>
      <c r="G30" s="191"/>
      <c r="H30" s="215" t="s">
        <v>468</v>
      </c>
      <c r="I30" s="215" t="s">
        <v>471</v>
      </c>
      <c r="J30" s="166" t="s">
        <v>186</v>
      </c>
      <c r="K30" s="194">
        <v>1</v>
      </c>
      <c r="L30" s="195" t="s">
        <v>30</v>
      </c>
      <c r="M30" s="211"/>
      <c r="N30" s="166" t="s">
        <v>228</v>
      </c>
      <c r="O30" s="166" t="s">
        <v>337</v>
      </c>
      <c r="P30" s="168" t="s">
        <v>507</v>
      </c>
      <c r="Q30" s="191" t="s">
        <v>508</v>
      </c>
      <c r="R30" s="191" t="s">
        <v>385</v>
      </c>
      <c r="S30" s="191" t="s">
        <v>510</v>
      </c>
      <c r="T30" s="191" t="s">
        <v>511</v>
      </c>
      <c r="U30" s="191" t="s">
        <v>512</v>
      </c>
      <c r="V30" s="210" t="s">
        <v>514</v>
      </c>
      <c r="W30" s="166"/>
      <c r="X30" s="166"/>
      <c r="Y30" s="166"/>
      <c r="Z30" s="166"/>
      <c r="AA30" s="166"/>
      <c r="AB30" s="166"/>
      <c r="AC30" s="166"/>
      <c r="AD30" s="194"/>
      <c r="AE30" s="194"/>
      <c r="AF30" s="166"/>
      <c r="AG30" s="194" t="e">
        <f>VLOOKUP(CONCATENATE($AE30,$AF30),'Listas Nuevas'!$X$3:$Z$11,2,0)</f>
        <v>#N/A</v>
      </c>
      <c r="AH30" s="194" t="e">
        <f t="shared" si="1"/>
        <v>#N/A</v>
      </c>
      <c r="AI30" s="196" t="e">
        <f>VLOOKUP(CONCATENATE($AE30,$AF30),'Listas Nuevas'!$X$3:$Z$11,3,0)</f>
        <v>#N/A</v>
      </c>
      <c r="AJ30" s="197" t="s">
        <v>261</v>
      </c>
      <c r="AK30" s="191"/>
      <c r="AL30" s="194">
        <f>IFERROR(VLOOKUP(CONCATENATE(AJ30,AK30),'Listas Nuevas'!$AC$6:$AD$7,2,0),0)</f>
        <v>0</v>
      </c>
      <c r="AM30" s="191"/>
      <c r="AN30" s="194">
        <f>IFERROR(VLOOKUP(CONCATENATE(AJ30,AM30),'Listas Nuevas'!$AE$6:AI28,2,0),0)</f>
        <v>0</v>
      </c>
      <c r="AO30" s="195"/>
      <c r="AP30" s="195"/>
      <c r="AQ30" s="194" t="e">
        <f>INDEX('MATRIZ DE CALIFICACIÓN'!$D$4:$H$8,MID($AO30,1,1),MID($AP30,1,1))</f>
        <v>#VALUE!</v>
      </c>
      <c r="AR30" s="166"/>
      <c r="AS30" s="191"/>
      <c r="AT30" s="191"/>
      <c r="AU30" s="191"/>
      <c r="AV30" s="191"/>
      <c r="AW30" s="191"/>
      <c r="AX30" s="191"/>
    </row>
    <row r="31" spans="1:51" s="198" customFormat="1" ht="66" hidden="1" customHeight="1" x14ac:dyDescent="0.25">
      <c r="A31" s="191" t="s">
        <v>327</v>
      </c>
      <c r="B31" s="193" t="s">
        <v>463</v>
      </c>
      <c r="C31" s="199" t="s">
        <v>461</v>
      </c>
      <c r="D31" s="204" t="s">
        <v>26</v>
      </c>
      <c r="E31" s="191"/>
      <c r="F31" s="191"/>
      <c r="G31" s="191"/>
      <c r="H31" s="215" t="s">
        <v>506</v>
      </c>
      <c r="I31" s="215" t="s">
        <v>471</v>
      </c>
      <c r="J31" s="166" t="s">
        <v>186</v>
      </c>
      <c r="K31" s="194">
        <v>1</v>
      </c>
      <c r="L31" s="195" t="s">
        <v>30</v>
      </c>
      <c r="M31" s="211"/>
      <c r="N31" s="166" t="s">
        <v>228</v>
      </c>
      <c r="O31" s="166" t="s">
        <v>337</v>
      </c>
      <c r="P31" s="168" t="s">
        <v>473</v>
      </c>
      <c r="Q31" s="191" t="s">
        <v>509</v>
      </c>
      <c r="R31" s="191" t="s">
        <v>385</v>
      </c>
      <c r="S31" s="191" t="s">
        <v>510</v>
      </c>
      <c r="T31" s="191" t="s">
        <v>515</v>
      </c>
      <c r="U31" s="191" t="s">
        <v>513</v>
      </c>
      <c r="V31" s="210" t="s">
        <v>516</v>
      </c>
      <c r="W31" s="166"/>
      <c r="X31" s="166"/>
      <c r="Y31" s="166"/>
      <c r="Z31" s="166"/>
      <c r="AA31" s="166"/>
      <c r="AB31" s="166"/>
      <c r="AC31" s="166"/>
      <c r="AD31" s="194"/>
      <c r="AE31" s="194"/>
      <c r="AF31" s="166"/>
      <c r="AG31" s="194" t="e">
        <f>VLOOKUP(CONCATENATE($AE31,$AF31),'Listas Nuevas'!$X$3:$Z$11,2,0)</f>
        <v>#N/A</v>
      </c>
      <c r="AH31" s="194" t="e">
        <f t="shared" si="1"/>
        <v>#N/A</v>
      </c>
      <c r="AI31" s="196" t="e">
        <f>VLOOKUP(CONCATENATE($AE31,$AF31),'Listas Nuevas'!$X$3:$Z$11,3,0)</f>
        <v>#N/A</v>
      </c>
      <c r="AJ31" s="197" t="s">
        <v>261</v>
      </c>
      <c r="AK31" s="191"/>
      <c r="AL31" s="194">
        <f>IFERROR(VLOOKUP(CONCATENATE(AJ31,AK31),'Listas Nuevas'!$AC$6:$AD$7,2,0),0)</f>
        <v>0</v>
      </c>
      <c r="AM31" s="191"/>
      <c r="AN31" s="194">
        <f>IFERROR(VLOOKUP(CONCATENATE(AJ31,AM31),'Listas Nuevas'!$AE$6:AI29,2,0),0)</f>
        <v>0</v>
      </c>
      <c r="AO31" s="195"/>
      <c r="AP31" s="195"/>
      <c r="AQ31" s="194" t="e">
        <f>INDEX('MATRIZ DE CALIFICACIÓN'!$D$4:$H$8,MID($AO31,1,1),MID($AP31,1,1))</f>
        <v>#VALUE!</v>
      </c>
      <c r="AR31" s="166"/>
      <c r="AS31" s="191"/>
      <c r="AT31" s="191"/>
      <c r="AU31" s="191"/>
      <c r="AV31" s="191"/>
      <c r="AW31" s="191"/>
      <c r="AX31" s="191"/>
    </row>
    <row r="32" spans="1:51" s="198" customFormat="1" ht="54" hidden="1" customHeight="1" x14ac:dyDescent="0.25">
      <c r="A32" s="191" t="s">
        <v>296</v>
      </c>
      <c r="B32" s="193" t="s">
        <v>478</v>
      </c>
      <c r="C32" s="216" t="s">
        <v>474</v>
      </c>
      <c r="D32" s="204" t="s">
        <v>24</v>
      </c>
      <c r="E32" s="191"/>
      <c r="F32" s="191"/>
      <c r="G32" s="191"/>
      <c r="H32" s="215" t="s">
        <v>482</v>
      </c>
      <c r="I32" s="215" t="s">
        <v>484</v>
      </c>
      <c r="J32" s="221" t="s">
        <v>186</v>
      </c>
      <c r="K32" s="222">
        <v>1</v>
      </c>
      <c r="L32" s="223" t="s">
        <v>30</v>
      </c>
      <c r="M32" s="224"/>
      <c r="N32" s="221" t="s">
        <v>228</v>
      </c>
      <c r="O32" s="221" t="s">
        <v>337</v>
      </c>
      <c r="P32" s="168" t="s">
        <v>485</v>
      </c>
      <c r="Q32" s="225" t="s">
        <v>509</v>
      </c>
      <c r="R32" s="225" t="s">
        <v>384</v>
      </c>
      <c r="S32" s="225" t="s">
        <v>579</v>
      </c>
      <c r="T32" s="225" t="s">
        <v>580</v>
      </c>
      <c r="U32" s="226" t="s">
        <v>581</v>
      </c>
      <c r="V32" s="228" t="s">
        <v>582</v>
      </c>
      <c r="W32" s="166"/>
      <c r="X32" s="166"/>
      <c r="Y32" s="166"/>
      <c r="Z32" s="166"/>
      <c r="AA32" s="166"/>
      <c r="AB32" s="166"/>
      <c r="AC32" s="166"/>
      <c r="AD32" s="194"/>
      <c r="AE32" s="194"/>
      <c r="AF32" s="166"/>
      <c r="AG32" s="194" t="e">
        <f>VLOOKUP(CONCATENATE($AE32,$AF32),'Listas Nuevas'!$X$3:$Z$11,2,0)</f>
        <v>#N/A</v>
      </c>
      <c r="AH32" s="194" t="e">
        <f t="shared" si="1"/>
        <v>#N/A</v>
      </c>
      <c r="AI32" s="196" t="e">
        <f>VLOOKUP(CONCATENATE($AE32,$AF32),'Listas Nuevas'!$X$3:$Z$11,3,0)</f>
        <v>#N/A</v>
      </c>
      <c r="AJ32" s="197" t="s">
        <v>261</v>
      </c>
      <c r="AK32" s="191"/>
      <c r="AL32" s="194">
        <f>IFERROR(VLOOKUP(CONCATENATE(AJ32,AK32),'Listas Nuevas'!$AC$6:$AD$7,2,0),0)</f>
        <v>0</v>
      </c>
      <c r="AM32" s="191"/>
      <c r="AN32" s="194">
        <f>IFERROR(VLOOKUP(CONCATENATE(AJ32,AM32),'Listas Nuevas'!$AE$6:AI29,2,0),0)</f>
        <v>0</v>
      </c>
      <c r="AO32" s="195"/>
      <c r="AP32" s="195"/>
      <c r="AQ32" s="194" t="e">
        <f>INDEX('MATRIZ DE CALIFICACIÓN'!$D$4:$H$8,MID($AO32,1,1),MID($AP32,1,1))</f>
        <v>#VALUE!</v>
      </c>
      <c r="AR32" s="166"/>
      <c r="AS32" s="191"/>
      <c r="AT32" s="191"/>
      <c r="AU32" s="191"/>
      <c r="AV32" s="191"/>
      <c r="AW32" s="191"/>
      <c r="AX32" s="191"/>
    </row>
    <row r="33" spans="1:50" s="198" customFormat="1" ht="84.75" hidden="1" customHeight="1" x14ac:dyDescent="0.25">
      <c r="A33" s="191" t="s">
        <v>296</v>
      </c>
      <c r="B33" s="193" t="s">
        <v>478</v>
      </c>
      <c r="C33" s="216" t="s">
        <v>474</v>
      </c>
      <c r="D33" s="204" t="s">
        <v>24</v>
      </c>
      <c r="E33" s="191"/>
      <c r="F33" s="191"/>
      <c r="G33" s="191"/>
      <c r="H33" s="215" t="s">
        <v>483</v>
      </c>
      <c r="I33" s="215" t="s">
        <v>484</v>
      </c>
      <c r="J33" s="221" t="s">
        <v>186</v>
      </c>
      <c r="K33" s="222">
        <v>1</v>
      </c>
      <c r="L33" s="223" t="s">
        <v>30</v>
      </c>
      <c r="M33" s="224"/>
      <c r="N33" s="221" t="s">
        <v>228</v>
      </c>
      <c r="O33" s="221" t="s">
        <v>337</v>
      </c>
      <c r="P33" s="168" t="s">
        <v>486</v>
      </c>
      <c r="Q33" s="225" t="s">
        <v>509</v>
      </c>
      <c r="R33" s="225" t="s">
        <v>384</v>
      </c>
      <c r="S33" s="225" t="s">
        <v>583</v>
      </c>
      <c r="T33" s="225" t="s">
        <v>593</v>
      </c>
      <c r="U33" s="226" t="s">
        <v>584</v>
      </c>
      <c r="V33" s="228" t="s">
        <v>598</v>
      </c>
      <c r="W33" s="166"/>
      <c r="X33" s="166"/>
      <c r="Y33" s="166"/>
      <c r="Z33" s="166"/>
      <c r="AA33" s="166"/>
      <c r="AB33" s="166"/>
      <c r="AC33" s="166"/>
      <c r="AD33" s="194"/>
      <c r="AE33" s="194"/>
      <c r="AF33" s="166"/>
      <c r="AG33" s="194" t="e">
        <f>VLOOKUP(CONCATENATE($AE33,$AF33),'Listas Nuevas'!$X$3:$Z$11,2,0)</f>
        <v>#N/A</v>
      </c>
      <c r="AH33" s="194" t="e">
        <f t="shared" si="1"/>
        <v>#N/A</v>
      </c>
      <c r="AI33" s="196" t="e">
        <f>VLOOKUP(CONCATENATE($AE33,$AF33),'Listas Nuevas'!$X$3:$Z$11,3,0)</f>
        <v>#N/A</v>
      </c>
      <c r="AJ33" s="197" t="s">
        <v>261</v>
      </c>
      <c r="AK33" s="191"/>
      <c r="AL33" s="194">
        <f>IFERROR(VLOOKUP(CONCATENATE(AJ33,AK33),'Listas Nuevas'!$AC$6:$AD$7,2,0),0)</f>
        <v>0</v>
      </c>
      <c r="AM33" s="191"/>
      <c r="AN33" s="194">
        <f>IFERROR(VLOOKUP(CONCATENATE(AJ33,AM33),'Listas Nuevas'!$AE$6:AI30,2,0),0)</f>
        <v>0</v>
      </c>
      <c r="AO33" s="195"/>
      <c r="AP33" s="195"/>
      <c r="AQ33" s="194" t="e">
        <f>INDEX('MATRIZ DE CALIFICACIÓN'!$D$4:$H$8,MID($AO33,1,1),MID($AP33,1,1))</f>
        <v>#VALUE!</v>
      </c>
      <c r="AR33" s="166"/>
      <c r="AS33" s="191"/>
      <c r="AT33" s="191"/>
      <c r="AU33" s="191"/>
      <c r="AV33" s="191"/>
      <c r="AW33" s="191"/>
      <c r="AX33" s="191"/>
    </row>
    <row r="34" spans="1:50" s="198" customFormat="1" ht="117" hidden="1" customHeight="1" x14ac:dyDescent="0.25">
      <c r="A34" s="191" t="s">
        <v>296</v>
      </c>
      <c r="B34" s="193" t="s">
        <v>479</v>
      </c>
      <c r="C34" s="215" t="s">
        <v>475</v>
      </c>
      <c r="D34" s="204" t="s">
        <v>28</v>
      </c>
      <c r="E34" s="191"/>
      <c r="F34" s="191"/>
      <c r="G34" s="191"/>
      <c r="H34" s="199" t="s">
        <v>487</v>
      </c>
      <c r="I34" s="199" t="s">
        <v>488</v>
      </c>
      <c r="J34" s="221" t="s">
        <v>186</v>
      </c>
      <c r="K34" s="222">
        <v>1</v>
      </c>
      <c r="L34" s="223" t="s">
        <v>31</v>
      </c>
      <c r="M34" s="224"/>
      <c r="N34" s="221" t="s">
        <v>229</v>
      </c>
      <c r="O34" s="221" t="s">
        <v>337</v>
      </c>
      <c r="P34" s="68" t="s">
        <v>489</v>
      </c>
      <c r="Q34" s="225" t="s">
        <v>509</v>
      </c>
      <c r="R34" s="225" t="s">
        <v>394</v>
      </c>
      <c r="S34" s="225" t="s">
        <v>585</v>
      </c>
      <c r="T34" s="225" t="s">
        <v>592</v>
      </c>
      <c r="U34" s="225" t="s">
        <v>596</v>
      </c>
      <c r="V34" s="228" t="s">
        <v>599</v>
      </c>
      <c r="W34" s="166"/>
      <c r="X34" s="166"/>
      <c r="Y34" s="166"/>
      <c r="Z34" s="166"/>
      <c r="AA34" s="166"/>
      <c r="AB34" s="166"/>
      <c r="AC34" s="166"/>
      <c r="AD34" s="194"/>
      <c r="AE34" s="194"/>
      <c r="AF34" s="166"/>
      <c r="AG34" s="194" t="e">
        <f>VLOOKUP(CONCATENATE($AE34,$AF34),'Listas Nuevas'!$X$3:$Z$11,2,0)</f>
        <v>#N/A</v>
      </c>
      <c r="AH34" s="194" t="e">
        <f t="shared" si="1"/>
        <v>#N/A</v>
      </c>
      <c r="AI34" s="196" t="e">
        <f>VLOOKUP(CONCATENATE($AE34,$AF34),'Listas Nuevas'!$X$3:$Z$11,3,0)</f>
        <v>#N/A</v>
      </c>
      <c r="AJ34" s="197" t="s">
        <v>261</v>
      </c>
      <c r="AK34" s="191"/>
      <c r="AL34" s="194">
        <f>IFERROR(VLOOKUP(CONCATENATE(AJ34,AK34),'Listas Nuevas'!$AC$6:$AD$7,2,0),0)</f>
        <v>0</v>
      </c>
      <c r="AM34" s="191"/>
      <c r="AN34" s="194">
        <f>IFERROR(VLOOKUP(CONCATENATE(AJ34,AM34),'Listas Nuevas'!$AE$6:AI30,2,0),0)</f>
        <v>0</v>
      </c>
      <c r="AO34" s="195"/>
      <c r="AP34" s="195"/>
      <c r="AQ34" s="194" t="e">
        <f>INDEX('MATRIZ DE CALIFICACIÓN'!$D$4:$H$8,MID($AO34,1,1),MID($AP34,1,1))</f>
        <v>#VALUE!</v>
      </c>
      <c r="AR34" s="166"/>
      <c r="AS34" s="191"/>
      <c r="AT34" s="191"/>
      <c r="AU34" s="191"/>
      <c r="AV34" s="191"/>
      <c r="AW34" s="191"/>
      <c r="AX34" s="191"/>
    </row>
    <row r="35" spans="1:50" s="198" customFormat="1" ht="66" hidden="1" customHeight="1" x14ac:dyDescent="0.25">
      <c r="A35" s="191" t="s">
        <v>329</v>
      </c>
      <c r="B35" s="193" t="s">
        <v>480</v>
      </c>
      <c r="C35" s="216" t="s">
        <v>476</v>
      </c>
      <c r="D35" s="204" t="s">
        <v>24</v>
      </c>
      <c r="E35" s="191"/>
      <c r="F35" s="191"/>
      <c r="G35" s="191"/>
      <c r="H35" s="199" t="s">
        <v>493</v>
      </c>
      <c r="I35" s="210" t="s">
        <v>491</v>
      </c>
      <c r="J35" s="221" t="s">
        <v>182</v>
      </c>
      <c r="K35" s="222">
        <v>2</v>
      </c>
      <c r="L35" s="223" t="s">
        <v>30</v>
      </c>
      <c r="M35" s="224"/>
      <c r="N35" s="221" t="s">
        <v>228</v>
      </c>
      <c r="O35" s="221" t="s">
        <v>337</v>
      </c>
      <c r="P35" s="68" t="s">
        <v>494</v>
      </c>
      <c r="Q35" s="225" t="s">
        <v>586</v>
      </c>
      <c r="R35" s="225" t="s">
        <v>394</v>
      </c>
      <c r="S35" s="225" t="s">
        <v>587</v>
      </c>
      <c r="T35" s="225" t="s">
        <v>594</v>
      </c>
      <c r="U35" s="225" t="s">
        <v>588</v>
      </c>
      <c r="V35" s="228" t="s">
        <v>600</v>
      </c>
      <c r="W35" s="166"/>
      <c r="X35" s="166"/>
      <c r="Y35" s="166"/>
      <c r="Z35" s="166"/>
      <c r="AA35" s="166"/>
      <c r="AB35" s="166"/>
      <c r="AC35" s="166"/>
      <c r="AD35" s="194"/>
      <c r="AE35" s="194"/>
      <c r="AF35" s="166"/>
      <c r="AG35" s="194" t="e">
        <f>VLOOKUP(CONCATENATE($AE35,$AF35),'Listas Nuevas'!$X$3:$Z$11,2,0)</f>
        <v>#N/A</v>
      </c>
      <c r="AH35" s="194" t="e">
        <f t="shared" si="1"/>
        <v>#N/A</v>
      </c>
      <c r="AI35" s="196" t="e">
        <f>VLOOKUP(CONCATENATE($AE35,$AF35),'Listas Nuevas'!$X$3:$Z$11,3,0)</f>
        <v>#N/A</v>
      </c>
      <c r="AJ35" s="197" t="s">
        <v>261</v>
      </c>
      <c r="AK35" s="191"/>
      <c r="AL35" s="194">
        <f>IFERROR(VLOOKUP(CONCATENATE(AJ35,AK35),'Listas Nuevas'!$AC$6:$AD$7,2,0),0)</f>
        <v>0</v>
      </c>
      <c r="AM35" s="191"/>
      <c r="AN35" s="194">
        <f>IFERROR(VLOOKUP(CONCATENATE(AJ35,AM35),'Listas Nuevas'!$AE$6:AI31,2,0),0)</f>
        <v>0</v>
      </c>
      <c r="AO35" s="195"/>
      <c r="AP35" s="195"/>
      <c r="AQ35" s="194" t="e">
        <f>INDEX('MATRIZ DE CALIFICACIÓN'!$D$4:$H$8,MID($AO35,1,1),MID($AP35,1,1))</f>
        <v>#VALUE!</v>
      </c>
      <c r="AR35" s="166"/>
      <c r="AS35" s="191"/>
      <c r="AT35" s="191"/>
      <c r="AU35" s="191"/>
      <c r="AV35" s="191"/>
      <c r="AW35" s="191"/>
      <c r="AX35" s="191"/>
    </row>
    <row r="36" spans="1:50" s="198" customFormat="1" ht="86.25" hidden="1" customHeight="1" x14ac:dyDescent="0.25">
      <c r="A36" s="191" t="s">
        <v>329</v>
      </c>
      <c r="B36" s="193" t="s">
        <v>481</v>
      </c>
      <c r="C36" s="215" t="s">
        <v>477</v>
      </c>
      <c r="D36" s="204" t="s">
        <v>28</v>
      </c>
      <c r="E36" s="191"/>
      <c r="F36" s="191"/>
      <c r="G36" s="191"/>
      <c r="H36" s="199" t="s">
        <v>490</v>
      </c>
      <c r="I36" s="210" t="s">
        <v>491</v>
      </c>
      <c r="J36" s="221" t="s">
        <v>182</v>
      </c>
      <c r="K36" s="222">
        <v>2</v>
      </c>
      <c r="L36" s="223" t="s">
        <v>31</v>
      </c>
      <c r="M36" s="224"/>
      <c r="N36" s="221" t="s">
        <v>228</v>
      </c>
      <c r="O36" s="221" t="s">
        <v>337</v>
      </c>
      <c r="P36" s="68" t="s">
        <v>492</v>
      </c>
      <c r="Q36" s="225" t="s">
        <v>589</v>
      </c>
      <c r="R36" s="225" t="s">
        <v>590</v>
      </c>
      <c r="S36" s="225" t="s">
        <v>591</v>
      </c>
      <c r="T36" s="225" t="s">
        <v>595</v>
      </c>
      <c r="U36" s="225" t="s">
        <v>597</v>
      </c>
      <c r="V36" s="228" t="s">
        <v>601</v>
      </c>
      <c r="W36" s="166"/>
      <c r="X36" s="166"/>
      <c r="Y36" s="166"/>
      <c r="Z36" s="166"/>
      <c r="AA36" s="166"/>
      <c r="AB36" s="166"/>
      <c r="AC36" s="166"/>
      <c r="AD36" s="194"/>
      <c r="AE36" s="194"/>
      <c r="AF36" s="166"/>
      <c r="AG36" s="194" t="e">
        <f>VLOOKUP(CONCATENATE($AE36,$AF36),'Listas Nuevas'!$X$3:$Z$11,2,0)</f>
        <v>#N/A</v>
      </c>
      <c r="AH36" s="194" t="e">
        <f t="shared" si="1"/>
        <v>#N/A</v>
      </c>
      <c r="AI36" s="196" t="e">
        <f>VLOOKUP(CONCATENATE($AE36,$AF36),'Listas Nuevas'!$X$3:$Z$11,3,0)</f>
        <v>#N/A</v>
      </c>
      <c r="AJ36" s="197" t="s">
        <v>261</v>
      </c>
      <c r="AK36" s="191"/>
      <c r="AL36" s="194">
        <f>IFERROR(VLOOKUP(CONCATENATE(AJ36,AK36),'Listas Nuevas'!$AC$6:$AD$7,2,0),0)</f>
        <v>0</v>
      </c>
      <c r="AM36" s="191"/>
      <c r="AN36" s="194">
        <f>IFERROR(VLOOKUP(CONCATENATE(AJ36,AM36),'Listas Nuevas'!$AE$6:AI32,2,0),0)</f>
        <v>0</v>
      </c>
      <c r="AO36" s="195" t="s">
        <v>20</v>
      </c>
      <c r="AP36" s="195" t="s">
        <v>29</v>
      </c>
      <c r="AQ36" s="194" t="str">
        <f>INDEX('MATRIZ DE CALIFICACIÓN'!$D$4:$H$8,MID($AO36,1,1),MID($AP36,1,1))</f>
        <v>(8) ZONA DE RIESGO ALTA
Reducir, Evitar, Compartir o Transferir el Riesgo</v>
      </c>
      <c r="AR36" s="166"/>
      <c r="AS36" s="191"/>
      <c r="AT36" s="191"/>
      <c r="AU36" s="191"/>
      <c r="AV36" s="191"/>
      <c r="AW36" s="191"/>
      <c r="AX36" s="191"/>
    </row>
    <row r="37" spans="1:50" s="198" customFormat="1" ht="126" hidden="1" customHeight="1" x14ac:dyDescent="0.25">
      <c r="A37" s="191" t="s">
        <v>323</v>
      </c>
      <c r="B37" s="198" t="s">
        <v>563</v>
      </c>
      <c r="C37" s="193" t="s">
        <v>562</v>
      </c>
      <c r="D37" s="204" t="s">
        <v>24</v>
      </c>
      <c r="E37" s="191"/>
      <c r="F37" s="191"/>
      <c r="G37" s="191"/>
      <c r="H37" s="210" t="s">
        <v>564</v>
      </c>
      <c r="I37" s="210" t="s">
        <v>565</v>
      </c>
      <c r="J37" s="166" t="s">
        <v>183</v>
      </c>
      <c r="K37" s="194">
        <v>5</v>
      </c>
      <c r="L37" s="195" t="s">
        <v>31</v>
      </c>
      <c r="M37" s="214" t="str">
        <f>INDEX('MATRIZ DE CALIFICACIÓN'!$D$4:$H$8,MID($K37,1,1),MID($L37,1,1))</f>
        <v>(20) ZONA DE RIESGO EXTREMA
Reducir, Evitar, Compartir o Transferir el Riesgo</v>
      </c>
      <c r="N37" s="166" t="s">
        <v>229</v>
      </c>
      <c r="O37" s="166" t="s">
        <v>337</v>
      </c>
      <c r="P37" s="193" t="s">
        <v>567</v>
      </c>
      <c r="Q37" s="191" t="s">
        <v>566</v>
      </c>
      <c r="R37" s="191" t="s">
        <v>394</v>
      </c>
      <c r="S37" s="191" t="s">
        <v>575</v>
      </c>
      <c r="T37" s="210" t="s">
        <v>568</v>
      </c>
      <c r="U37" s="191" t="s">
        <v>569</v>
      </c>
      <c r="V37" s="210" t="s">
        <v>570</v>
      </c>
      <c r="W37" s="166"/>
      <c r="X37" s="166"/>
      <c r="Y37" s="166"/>
      <c r="Z37" s="166"/>
      <c r="AA37" s="166"/>
      <c r="AB37" s="166"/>
      <c r="AC37" s="166"/>
      <c r="AD37" s="194"/>
      <c r="AE37" s="194"/>
      <c r="AF37" s="166"/>
      <c r="AG37" s="194" t="e">
        <f>VLOOKUP(CONCATENATE($AE37,$AF37),'Listas Nuevas'!$X$3:$Z$11,2,0)</f>
        <v>#N/A</v>
      </c>
      <c r="AH37" s="194" t="e">
        <f t="shared" si="1"/>
        <v>#N/A</v>
      </c>
      <c r="AI37" s="196" t="e">
        <f>VLOOKUP(CONCATENATE($AE37,$AF37),'Listas Nuevas'!$X$3:$Z$11,3,0)</f>
        <v>#N/A</v>
      </c>
      <c r="AJ37" s="197" t="s">
        <v>261</v>
      </c>
      <c r="AK37" s="191"/>
      <c r="AL37" s="194">
        <f>IFERROR(VLOOKUP(CONCATENATE(AJ37,AK37),'Listas Nuevas'!$AC$6:$AD$7,2,0),0)</f>
        <v>0</v>
      </c>
      <c r="AM37" s="191"/>
      <c r="AN37" s="194">
        <f>IFERROR(VLOOKUP(CONCATENATE(AJ37,AM37),'Listas Nuevas'!$AE$6:AI33,2,0),0)</f>
        <v>0</v>
      </c>
      <c r="AO37" s="195"/>
      <c r="AP37" s="195"/>
      <c r="AQ37" s="194" t="e">
        <f>INDEX('MATRIZ DE CALIFICACIÓN'!$D$4:$H$8,MID($AO37,1,1),MID($AP37,1,1))</f>
        <v>#VALUE!</v>
      </c>
      <c r="AR37" s="166"/>
      <c r="AS37" s="191"/>
      <c r="AT37" s="191"/>
      <c r="AU37" s="191"/>
      <c r="AV37" s="191"/>
      <c r="AW37" s="191"/>
      <c r="AX37" s="191"/>
    </row>
    <row r="38" spans="1:50" s="198" customFormat="1" ht="63" hidden="1" customHeight="1" x14ac:dyDescent="0.25">
      <c r="A38" s="191" t="s">
        <v>323</v>
      </c>
      <c r="B38" s="193" t="s">
        <v>572</v>
      </c>
      <c r="C38" s="193" t="s">
        <v>571</v>
      </c>
      <c r="D38" s="204" t="s">
        <v>24</v>
      </c>
      <c r="E38" s="191"/>
      <c r="F38" s="191"/>
      <c r="G38" s="191"/>
      <c r="H38" s="210" t="s">
        <v>573</v>
      </c>
      <c r="I38" s="210" t="s">
        <v>574</v>
      </c>
      <c r="J38" s="166" t="s">
        <v>184</v>
      </c>
      <c r="K38" s="194">
        <v>4</v>
      </c>
      <c r="L38" s="195" t="s">
        <v>30</v>
      </c>
      <c r="M38" s="211"/>
      <c r="N38" s="166" t="s">
        <v>228</v>
      </c>
      <c r="O38" s="166" t="s">
        <v>337</v>
      </c>
      <c r="P38" s="191" t="s">
        <v>701</v>
      </c>
      <c r="Q38" s="191" t="s">
        <v>566</v>
      </c>
      <c r="R38" s="191" t="s">
        <v>384</v>
      </c>
      <c r="S38" s="191" t="s">
        <v>576</v>
      </c>
      <c r="T38" s="210" t="s">
        <v>577</v>
      </c>
      <c r="U38" s="191" t="s">
        <v>702</v>
      </c>
      <c r="V38" s="210" t="s">
        <v>578</v>
      </c>
      <c r="W38" s="166"/>
      <c r="X38" s="166"/>
      <c r="Y38" s="166"/>
      <c r="Z38" s="166"/>
      <c r="AA38" s="166"/>
      <c r="AB38" s="166"/>
      <c r="AC38" s="166"/>
      <c r="AD38" s="194"/>
      <c r="AE38" s="194"/>
      <c r="AF38" s="166"/>
      <c r="AG38" s="194" t="e">
        <f>VLOOKUP(CONCATENATE($AE38,$AF38),'Listas Nuevas'!$X$3:$Z$11,2,0)</f>
        <v>#N/A</v>
      </c>
      <c r="AH38" s="194" t="e">
        <f t="shared" si="1"/>
        <v>#N/A</v>
      </c>
      <c r="AI38" s="196" t="e">
        <f>VLOOKUP(CONCATENATE($AE38,$AF38),'Listas Nuevas'!$X$3:$Z$11,3,0)</f>
        <v>#N/A</v>
      </c>
      <c r="AJ38" s="197" t="s">
        <v>261</v>
      </c>
      <c r="AK38" s="191"/>
      <c r="AL38" s="194">
        <f>IFERROR(VLOOKUP(CONCATENATE(AJ38,AK38),'Listas Nuevas'!$AC$6:$AD$7,2,0),0)</f>
        <v>0</v>
      </c>
      <c r="AM38" s="191"/>
      <c r="AN38" s="194">
        <f>IFERROR(VLOOKUP(CONCATENATE(AJ38,AM38),'Listas Nuevas'!$AE$6:AI34,2,0),0)</f>
        <v>0</v>
      </c>
      <c r="AO38" s="195"/>
      <c r="AP38" s="195"/>
      <c r="AQ38" s="194" t="e">
        <f>INDEX('MATRIZ DE CALIFICACIÓN'!$D$4:$H$8,MID($AO38,1,1),MID($AP38,1,1))</f>
        <v>#VALUE!</v>
      </c>
      <c r="AR38" s="166"/>
      <c r="AS38" s="191"/>
      <c r="AT38" s="191"/>
      <c r="AU38" s="191"/>
      <c r="AV38" s="191"/>
      <c r="AW38" s="191"/>
      <c r="AX38" s="191"/>
    </row>
    <row r="39" spans="1:50" s="198" customFormat="1" ht="66" hidden="1" customHeight="1" x14ac:dyDescent="0.25">
      <c r="A39" s="191" t="s">
        <v>330</v>
      </c>
      <c r="B39" s="193" t="s">
        <v>602</v>
      </c>
      <c r="C39" s="193" t="s">
        <v>610</v>
      </c>
      <c r="D39" s="204" t="s">
        <v>24</v>
      </c>
      <c r="E39" s="191"/>
      <c r="F39" s="191"/>
      <c r="G39" s="191"/>
      <c r="H39" s="210" t="s">
        <v>611</v>
      </c>
      <c r="I39" s="210" t="s">
        <v>603</v>
      </c>
      <c r="J39" s="166" t="s">
        <v>184</v>
      </c>
      <c r="K39" s="194">
        <v>4</v>
      </c>
      <c r="L39" s="195" t="s">
        <v>30</v>
      </c>
      <c r="M39" s="211"/>
      <c r="N39" s="166" t="s">
        <v>228</v>
      </c>
      <c r="O39" s="166" t="s">
        <v>337</v>
      </c>
      <c r="P39" s="191" t="s">
        <v>604</v>
      </c>
      <c r="Q39" s="191" t="s">
        <v>605</v>
      </c>
      <c r="R39" s="191" t="s">
        <v>394</v>
      </c>
      <c r="S39" s="191" t="s">
        <v>606</v>
      </c>
      <c r="T39" s="191" t="s">
        <v>607</v>
      </c>
      <c r="U39" s="191" t="s">
        <v>608</v>
      </c>
      <c r="V39" s="210" t="s">
        <v>609</v>
      </c>
      <c r="W39" s="166"/>
      <c r="X39" s="166"/>
      <c r="Y39" s="166"/>
      <c r="Z39" s="166"/>
      <c r="AA39" s="166"/>
      <c r="AB39" s="166"/>
      <c r="AC39" s="166"/>
      <c r="AD39" s="194"/>
      <c r="AE39" s="194"/>
      <c r="AF39" s="166"/>
      <c r="AG39" s="194" t="e">
        <f>VLOOKUP(CONCATENATE($AE39,$AF39),'Listas Nuevas'!$X$3:$Z$11,2,0)</f>
        <v>#N/A</v>
      </c>
      <c r="AH39" s="194" t="e">
        <f t="shared" si="1"/>
        <v>#N/A</v>
      </c>
      <c r="AI39" s="196" t="e">
        <f>VLOOKUP(CONCATENATE($AE39,$AF39),'Listas Nuevas'!$X$3:$Z$11,3,0)</f>
        <v>#N/A</v>
      </c>
      <c r="AJ39" s="197" t="s">
        <v>261</v>
      </c>
      <c r="AK39" s="191"/>
      <c r="AL39" s="194">
        <f>IFERROR(VLOOKUP(CONCATENATE(AJ39,AK39),'Listas Nuevas'!$AC$6:$AD$7,2,0),0)</f>
        <v>0</v>
      </c>
      <c r="AM39" s="191"/>
      <c r="AN39" s="194">
        <f>IFERROR(VLOOKUP(CONCATENATE(AJ39,AM39),'Listas Nuevas'!$AE$6:AI35,2,0),0)</f>
        <v>0</v>
      </c>
      <c r="AO39" s="195"/>
      <c r="AP39" s="195"/>
      <c r="AQ39" s="194"/>
      <c r="AR39" s="166"/>
      <c r="AS39" s="191"/>
      <c r="AT39" s="191"/>
      <c r="AU39" s="191"/>
      <c r="AV39" s="191"/>
      <c r="AW39" s="191"/>
      <c r="AX39" s="191"/>
    </row>
    <row r="40" spans="1:50" s="198" customFormat="1" ht="66" hidden="1" customHeight="1" x14ac:dyDescent="0.25">
      <c r="A40" s="191" t="s">
        <v>295</v>
      </c>
      <c r="B40" s="193" t="s">
        <v>613</v>
      </c>
      <c r="C40" s="193" t="s">
        <v>612</v>
      </c>
      <c r="D40" s="204" t="s">
        <v>24</v>
      </c>
      <c r="E40" s="191"/>
      <c r="F40" s="191"/>
      <c r="G40" s="191"/>
      <c r="H40" s="210" t="s">
        <v>614</v>
      </c>
      <c r="I40" s="191" t="s">
        <v>615</v>
      </c>
      <c r="J40" s="166" t="s">
        <v>185</v>
      </c>
      <c r="K40" s="194">
        <v>3</v>
      </c>
      <c r="L40" s="195" t="s">
        <v>30</v>
      </c>
      <c r="M40" s="211"/>
      <c r="N40" s="166" t="s">
        <v>228</v>
      </c>
      <c r="O40" s="166" t="s">
        <v>337</v>
      </c>
      <c r="P40" s="191" t="s">
        <v>616</v>
      </c>
      <c r="Q40" s="191" t="s">
        <v>617</v>
      </c>
      <c r="R40" s="191" t="s">
        <v>394</v>
      </c>
      <c r="S40" s="191" t="s">
        <v>618</v>
      </c>
      <c r="T40" s="191" t="s">
        <v>619</v>
      </c>
      <c r="U40" s="191" t="s">
        <v>620</v>
      </c>
      <c r="V40" s="210" t="s">
        <v>621</v>
      </c>
      <c r="W40" s="166"/>
      <c r="X40" s="166"/>
      <c r="Y40" s="166"/>
      <c r="Z40" s="166"/>
      <c r="AA40" s="166"/>
      <c r="AB40" s="166"/>
      <c r="AC40" s="166"/>
      <c r="AD40" s="194"/>
      <c r="AE40" s="194"/>
      <c r="AF40" s="166"/>
      <c r="AG40" s="194" t="e">
        <f>VLOOKUP(CONCATENATE($AE40,$AF40),'Listas Nuevas'!$X$3:$Z$11,2,0)</f>
        <v>#N/A</v>
      </c>
      <c r="AH40" s="194" t="e">
        <f t="shared" si="1"/>
        <v>#N/A</v>
      </c>
      <c r="AI40" s="196" t="e">
        <f>VLOOKUP(CONCATENATE($AE40,$AF40),'Listas Nuevas'!$X$3:$Z$11,3,0)</f>
        <v>#N/A</v>
      </c>
      <c r="AJ40" s="197" t="s">
        <v>261</v>
      </c>
      <c r="AK40" s="191"/>
      <c r="AL40" s="194">
        <f>IFERROR(VLOOKUP(CONCATENATE(AJ40,AK40),'Listas Nuevas'!$AC$6:$AD$7,2,0),0)</f>
        <v>0</v>
      </c>
      <c r="AM40" s="191"/>
      <c r="AN40" s="194">
        <f>IFERROR(VLOOKUP(CONCATENATE(AJ40,AM40),'Listas Nuevas'!$AE$6:AI36,2,0),0)</f>
        <v>0</v>
      </c>
      <c r="AO40" s="195"/>
      <c r="AP40" s="195"/>
      <c r="AQ40" s="194" t="e">
        <f>INDEX('MATRIZ DE CALIFICACIÓN'!$D$4:$H$8,MID($AO40,1,1),MID($AP40,1,1))</f>
        <v>#VALUE!</v>
      </c>
      <c r="AR40" s="166"/>
      <c r="AS40" s="191"/>
      <c r="AT40" s="191"/>
      <c r="AU40" s="191"/>
      <c r="AV40" s="191"/>
      <c r="AW40" s="191"/>
      <c r="AX40" s="191"/>
    </row>
    <row r="41" spans="1:50" s="198" customFormat="1" ht="66.75" hidden="1" customHeight="1" x14ac:dyDescent="0.25">
      <c r="A41" s="191" t="s">
        <v>295</v>
      </c>
      <c r="B41" s="193" t="s">
        <v>623</v>
      </c>
      <c r="C41" s="193" t="s">
        <v>622</v>
      </c>
      <c r="D41" s="204" t="s">
        <v>24</v>
      </c>
      <c r="E41" s="191"/>
      <c r="F41" s="191"/>
      <c r="G41" s="191"/>
      <c r="H41" s="210" t="s">
        <v>624</v>
      </c>
      <c r="I41" s="210" t="s">
        <v>625</v>
      </c>
      <c r="J41" s="166" t="s">
        <v>185</v>
      </c>
      <c r="K41" s="194">
        <v>3</v>
      </c>
      <c r="L41" s="195" t="s">
        <v>31</v>
      </c>
      <c r="M41" s="211"/>
      <c r="N41" s="166" t="s">
        <v>228</v>
      </c>
      <c r="O41" s="166" t="s">
        <v>337</v>
      </c>
      <c r="P41" s="191" t="s">
        <v>626</v>
      </c>
      <c r="Q41" s="191" t="s">
        <v>627</v>
      </c>
      <c r="R41" s="191" t="s">
        <v>394</v>
      </c>
      <c r="S41" s="191" t="s">
        <v>628</v>
      </c>
      <c r="T41" s="191" t="s">
        <v>629</v>
      </c>
      <c r="U41" s="191" t="s">
        <v>630</v>
      </c>
      <c r="V41" s="210" t="s">
        <v>631</v>
      </c>
      <c r="W41" s="166"/>
      <c r="X41" s="166"/>
      <c r="Y41" s="166"/>
      <c r="Z41" s="166"/>
      <c r="AA41" s="166"/>
      <c r="AB41" s="166"/>
      <c r="AC41" s="166"/>
      <c r="AD41" s="194"/>
      <c r="AE41" s="194"/>
      <c r="AF41" s="166"/>
      <c r="AG41" s="194"/>
      <c r="AH41" s="194"/>
      <c r="AI41" s="196"/>
      <c r="AJ41" s="197"/>
      <c r="AK41" s="191"/>
      <c r="AL41" s="194"/>
      <c r="AM41" s="191"/>
      <c r="AN41" s="194"/>
      <c r="AO41" s="195"/>
      <c r="AP41" s="195"/>
      <c r="AQ41" s="194"/>
      <c r="AR41" s="166"/>
      <c r="AS41" s="191"/>
      <c r="AT41" s="191"/>
      <c r="AU41" s="191"/>
      <c r="AV41" s="191"/>
      <c r="AW41" s="191"/>
      <c r="AX41" s="191"/>
    </row>
    <row r="42" spans="1:50" s="198" customFormat="1" ht="54" hidden="1" customHeight="1" x14ac:dyDescent="0.25">
      <c r="A42" s="191" t="s">
        <v>295</v>
      </c>
      <c r="B42" s="193" t="s">
        <v>633</v>
      </c>
      <c r="C42" s="193" t="s">
        <v>632</v>
      </c>
      <c r="D42" s="204" t="s">
        <v>24</v>
      </c>
      <c r="E42" s="191"/>
      <c r="F42" s="191"/>
      <c r="G42" s="191"/>
      <c r="H42" s="191"/>
      <c r="I42" s="191"/>
      <c r="J42" s="166"/>
      <c r="K42" s="194"/>
      <c r="L42" s="195"/>
      <c r="M42" s="211"/>
      <c r="N42" s="166"/>
      <c r="O42" s="166"/>
      <c r="P42" s="191"/>
      <c r="Q42" s="191"/>
      <c r="R42" s="191"/>
      <c r="S42" s="191"/>
      <c r="T42" s="191"/>
      <c r="U42" s="191"/>
      <c r="V42" s="210"/>
      <c r="W42" s="166"/>
      <c r="X42" s="166"/>
      <c r="Y42" s="166"/>
      <c r="Z42" s="166"/>
      <c r="AA42" s="166"/>
      <c r="AB42" s="166"/>
      <c r="AC42" s="166"/>
      <c r="AD42" s="194"/>
      <c r="AE42" s="194"/>
      <c r="AF42" s="166"/>
      <c r="AG42" s="194"/>
      <c r="AH42" s="194"/>
      <c r="AI42" s="196"/>
      <c r="AJ42" s="197"/>
      <c r="AK42" s="191"/>
      <c r="AL42" s="194"/>
      <c r="AM42" s="191"/>
      <c r="AN42" s="194"/>
      <c r="AO42" s="195"/>
      <c r="AP42" s="195"/>
      <c r="AQ42" s="194"/>
      <c r="AR42" s="166"/>
      <c r="AS42" s="191"/>
      <c r="AT42" s="191"/>
      <c r="AU42" s="191"/>
      <c r="AV42" s="191"/>
      <c r="AW42" s="191"/>
      <c r="AX42" s="191"/>
    </row>
    <row r="43" spans="1:50" s="198" customFormat="1" ht="98.25" hidden="1" customHeight="1" x14ac:dyDescent="0.25">
      <c r="A43" s="191" t="s">
        <v>324</v>
      </c>
      <c r="B43" s="193" t="s">
        <v>635</v>
      </c>
      <c r="C43" s="193" t="s">
        <v>634</v>
      </c>
      <c r="D43" s="204" t="s">
        <v>24</v>
      </c>
      <c r="E43" s="191"/>
      <c r="F43" s="191"/>
      <c r="G43" s="191"/>
      <c r="H43" s="191" t="s">
        <v>636</v>
      </c>
      <c r="I43" s="191" t="s">
        <v>637</v>
      </c>
      <c r="J43" s="166" t="s">
        <v>186</v>
      </c>
      <c r="K43" s="194">
        <v>1</v>
      </c>
      <c r="L43" s="195" t="s">
        <v>29</v>
      </c>
      <c r="M43" s="211"/>
      <c r="N43" s="166" t="s">
        <v>228</v>
      </c>
      <c r="O43" s="166" t="s">
        <v>337</v>
      </c>
      <c r="P43" s="191" t="s">
        <v>638</v>
      </c>
      <c r="Q43" s="191" t="s">
        <v>376</v>
      </c>
      <c r="R43" s="191" t="s">
        <v>384</v>
      </c>
      <c r="S43" s="191" t="s">
        <v>639</v>
      </c>
      <c r="T43" s="191" t="s">
        <v>640</v>
      </c>
      <c r="U43" s="191" t="s">
        <v>641</v>
      </c>
      <c r="V43" s="210" t="s">
        <v>642</v>
      </c>
      <c r="W43" s="166"/>
      <c r="X43" s="166"/>
      <c r="Y43" s="166"/>
      <c r="Z43" s="166"/>
      <c r="AA43" s="166"/>
      <c r="AB43" s="166"/>
      <c r="AC43" s="166"/>
      <c r="AD43" s="194"/>
      <c r="AE43" s="194"/>
      <c r="AF43" s="166"/>
      <c r="AG43" s="194"/>
      <c r="AH43" s="194"/>
      <c r="AI43" s="196"/>
      <c r="AJ43" s="197"/>
      <c r="AK43" s="191"/>
      <c r="AL43" s="194"/>
      <c r="AM43" s="191"/>
      <c r="AN43" s="194"/>
      <c r="AO43" s="195"/>
      <c r="AP43" s="195"/>
      <c r="AQ43" s="194"/>
      <c r="AR43" s="166"/>
      <c r="AS43" s="191"/>
      <c r="AT43" s="191"/>
      <c r="AU43" s="191"/>
      <c r="AV43" s="191"/>
      <c r="AW43" s="191"/>
      <c r="AX43" s="191"/>
    </row>
    <row r="44" spans="1:50" s="198" customFormat="1" ht="123" hidden="1" customHeight="1" x14ac:dyDescent="0.25">
      <c r="A44" s="191" t="s">
        <v>294</v>
      </c>
      <c r="B44" s="193" t="s">
        <v>643</v>
      </c>
      <c r="C44" s="193" t="s">
        <v>644</v>
      </c>
      <c r="D44" s="204" t="s">
        <v>23</v>
      </c>
      <c r="E44" s="191"/>
      <c r="F44" s="191"/>
      <c r="G44" s="191"/>
      <c r="H44" s="191" t="s">
        <v>645</v>
      </c>
      <c r="I44" s="191" t="s">
        <v>646</v>
      </c>
      <c r="J44" s="166" t="s">
        <v>186</v>
      </c>
      <c r="K44" s="194">
        <v>1</v>
      </c>
      <c r="L44" s="195" t="s">
        <v>31</v>
      </c>
      <c r="M44" s="211"/>
      <c r="N44" s="166" t="s">
        <v>228</v>
      </c>
      <c r="O44" s="166" t="s">
        <v>337</v>
      </c>
      <c r="P44" s="191" t="s">
        <v>647</v>
      </c>
      <c r="Q44" s="191" t="s">
        <v>648</v>
      </c>
      <c r="R44" s="191" t="s">
        <v>383</v>
      </c>
      <c r="S44" s="191" t="s">
        <v>649</v>
      </c>
      <c r="T44" s="191" t="s">
        <v>650</v>
      </c>
      <c r="U44" s="191" t="s">
        <v>651</v>
      </c>
      <c r="V44" s="210" t="s">
        <v>652</v>
      </c>
      <c r="W44" s="166"/>
      <c r="X44" s="166"/>
      <c r="Y44" s="166"/>
      <c r="Z44" s="166"/>
      <c r="AA44" s="166"/>
      <c r="AB44" s="166"/>
      <c r="AC44" s="166"/>
      <c r="AD44" s="194"/>
      <c r="AE44" s="194"/>
      <c r="AF44" s="166"/>
      <c r="AG44" s="194" t="e">
        <f>VLOOKUP(CONCATENATE($AE44,$AF44),'Listas Nuevas'!$X$3:$Z$11,2,0)</f>
        <v>#N/A</v>
      </c>
      <c r="AH44" s="194" t="e">
        <f t="shared" si="1"/>
        <v>#N/A</v>
      </c>
      <c r="AI44" s="196" t="e">
        <f>VLOOKUP(CONCATENATE($AE44,$AF44),'Listas Nuevas'!$X$3:$Z$11,3,0)</f>
        <v>#N/A</v>
      </c>
      <c r="AJ44" s="197" t="s">
        <v>261</v>
      </c>
      <c r="AK44" s="191"/>
      <c r="AL44" s="194">
        <f>IFERROR(VLOOKUP(CONCATENATE(AJ44,AK44),'Listas Nuevas'!$AC$6:$AD$7,2,0),0)</f>
        <v>0</v>
      </c>
      <c r="AM44" s="191"/>
      <c r="AN44" s="194">
        <f>IFERROR(VLOOKUP(CONCATENATE(AJ44,AM44),'Listas Nuevas'!$AE$6:AI37,2,0),0)</f>
        <v>0</v>
      </c>
      <c r="AO44" s="195"/>
      <c r="AP44" s="195"/>
      <c r="AQ44" s="194" t="e">
        <f>INDEX('MATRIZ DE CALIFICACIÓN'!$D$4:$H$8,MID($AO44,1,1),MID($AP44,1,1))</f>
        <v>#VALUE!</v>
      </c>
      <c r="AR44" s="166"/>
      <c r="AS44" s="191"/>
      <c r="AT44" s="191"/>
      <c r="AU44" s="191"/>
      <c r="AV44" s="191"/>
      <c r="AW44" s="191"/>
      <c r="AX44" s="191"/>
    </row>
    <row r="45" spans="1:50" s="198" customFormat="1" ht="99.75" hidden="1" customHeight="1" x14ac:dyDescent="0.25">
      <c r="A45" s="191" t="s">
        <v>326</v>
      </c>
      <c r="B45" s="193" t="s">
        <v>692</v>
      </c>
      <c r="C45" s="193" t="s">
        <v>691</v>
      </c>
      <c r="D45" s="204" t="s">
        <v>26</v>
      </c>
      <c r="E45" s="191"/>
      <c r="F45" s="191"/>
      <c r="G45" s="191"/>
      <c r="H45" s="193" t="s">
        <v>693</v>
      </c>
      <c r="I45" s="191" t="s">
        <v>694</v>
      </c>
      <c r="J45" s="166" t="s">
        <v>183</v>
      </c>
      <c r="K45" s="194">
        <v>5</v>
      </c>
      <c r="L45" s="195" t="s">
        <v>30</v>
      </c>
      <c r="M45" s="211"/>
      <c r="N45" s="166" t="s">
        <v>228</v>
      </c>
      <c r="O45" s="166" t="s">
        <v>337</v>
      </c>
      <c r="P45" s="191" t="s">
        <v>695</v>
      </c>
      <c r="Q45" s="191" t="s">
        <v>696</v>
      </c>
      <c r="R45" s="191" t="s">
        <v>590</v>
      </c>
      <c r="S45" s="191" t="s">
        <v>697</v>
      </c>
      <c r="T45" s="191" t="s">
        <v>698</v>
      </c>
      <c r="U45" s="191" t="s">
        <v>699</v>
      </c>
      <c r="V45" s="210" t="s">
        <v>700</v>
      </c>
      <c r="W45" s="166"/>
      <c r="X45" s="166"/>
      <c r="Y45" s="166"/>
      <c r="Z45" s="166"/>
      <c r="AA45" s="166"/>
      <c r="AB45" s="166"/>
      <c r="AC45" s="166"/>
      <c r="AD45" s="194"/>
      <c r="AE45" s="194"/>
      <c r="AF45" s="166"/>
      <c r="AG45" s="194"/>
      <c r="AH45" s="194"/>
      <c r="AI45" s="196"/>
      <c r="AJ45" s="197"/>
      <c r="AK45" s="191"/>
      <c r="AL45" s="194"/>
      <c r="AM45" s="191"/>
      <c r="AN45" s="194"/>
      <c r="AO45" s="195"/>
      <c r="AP45" s="195"/>
      <c r="AQ45" s="194"/>
      <c r="AR45" s="166"/>
      <c r="AS45" s="191"/>
      <c r="AT45" s="191"/>
      <c r="AU45" s="191"/>
      <c r="AV45" s="191"/>
      <c r="AW45" s="191"/>
      <c r="AX45" s="191"/>
    </row>
    <row r="46" spans="1:50" s="198" customFormat="1" ht="96" hidden="1" customHeight="1" x14ac:dyDescent="0.25">
      <c r="A46" s="191" t="s">
        <v>322</v>
      </c>
      <c r="B46" s="193" t="s">
        <v>704</v>
      </c>
      <c r="C46" s="193" t="s">
        <v>703</v>
      </c>
      <c r="D46" s="204" t="s">
        <v>23</v>
      </c>
      <c r="E46" s="191"/>
      <c r="F46" s="191"/>
      <c r="G46" s="191"/>
      <c r="H46" s="191" t="s">
        <v>705</v>
      </c>
      <c r="I46" s="191" t="s">
        <v>706</v>
      </c>
      <c r="J46" s="166" t="s">
        <v>184</v>
      </c>
      <c r="K46" s="194">
        <v>4</v>
      </c>
      <c r="L46" s="195" t="s">
        <v>30</v>
      </c>
      <c r="M46" s="211"/>
      <c r="N46" s="166" t="s">
        <v>228</v>
      </c>
      <c r="O46" s="166" t="s">
        <v>337</v>
      </c>
      <c r="P46" s="191" t="s">
        <v>707</v>
      </c>
      <c r="Q46" s="191" t="s">
        <v>708</v>
      </c>
      <c r="R46" s="191" t="s">
        <v>384</v>
      </c>
      <c r="S46" s="191" t="s">
        <v>709</v>
      </c>
      <c r="T46" s="191" t="s">
        <v>710</v>
      </c>
      <c r="U46" s="191" t="s">
        <v>712</v>
      </c>
      <c r="V46" s="210" t="s">
        <v>711</v>
      </c>
      <c r="W46" s="166"/>
      <c r="X46" s="166"/>
      <c r="Y46" s="166"/>
      <c r="Z46" s="166"/>
      <c r="AA46" s="166"/>
      <c r="AB46" s="166"/>
      <c r="AC46" s="166"/>
      <c r="AD46" s="194"/>
      <c r="AE46" s="194"/>
      <c r="AF46" s="166"/>
      <c r="AG46" s="194"/>
      <c r="AH46" s="194"/>
      <c r="AI46" s="196"/>
      <c r="AJ46" s="197"/>
      <c r="AK46" s="191"/>
      <c r="AL46" s="194"/>
      <c r="AM46" s="191"/>
      <c r="AN46" s="194"/>
      <c r="AO46" s="195"/>
      <c r="AP46" s="195"/>
      <c r="AQ46" s="194"/>
      <c r="AR46" s="166"/>
      <c r="AS46" s="191"/>
      <c r="AT46" s="191"/>
      <c r="AU46" s="191"/>
      <c r="AV46" s="191"/>
      <c r="AW46" s="191"/>
      <c r="AX46" s="191"/>
    </row>
    <row r="47" spans="1:50" s="198" customFormat="1" ht="85.5" hidden="1" customHeight="1" x14ac:dyDescent="0.25">
      <c r="A47" s="191" t="s">
        <v>341</v>
      </c>
      <c r="B47" s="193" t="s">
        <v>722</v>
      </c>
      <c r="C47" s="193" t="s">
        <v>713</v>
      </c>
      <c r="D47" s="204" t="s">
        <v>24</v>
      </c>
      <c r="E47" s="191"/>
      <c r="F47" s="191"/>
      <c r="G47" s="191"/>
      <c r="H47" s="191" t="s">
        <v>714</v>
      </c>
      <c r="I47" s="191" t="s">
        <v>715</v>
      </c>
      <c r="J47" s="166" t="s">
        <v>184</v>
      </c>
      <c r="K47" s="194">
        <v>4</v>
      </c>
      <c r="L47" s="195" t="s">
        <v>31</v>
      </c>
      <c r="M47" s="211"/>
      <c r="N47" s="166" t="s">
        <v>228</v>
      </c>
      <c r="O47" s="166" t="s">
        <v>337</v>
      </c>
      <c r="P47" s="191" t="s">
        <v>716</v>
      </c>
      <c r="Q47" s="191" t="s">
        <v>717</v>
      </c>
      <c r="R47" s="191" t="s">
        <v>384</v>
      </c>
      <c r="S47" s="191" t="s">
        <v>718</v>
      </c>
      <c r="T47" s="191" t="s">
        <v>719</v>
      </c>
      <c r="U47" s="191" t="s">
        <v>720</v>
      </c>
      <c r="V47" s="210" t="s">
        <v>721</v>
      </c>
      <c r="W47" s="166"/>
      <c r="X47" s="166"/>
      <c r="Y47" s="166"/>
      <c r="Z47" s="166"/>
      <c r="AA47" s="166"/>
      <c r="AB47" s="166"/>
      <c r="AC47" s="166"/>
      <c r="AD47" s="194"/>
      <c r="AE47" s="194"/>
      <c r="AF47" s="166"/>
      <c r="AG47" s="194"/>
      <c r="AH47" s="194"/>
      <c r="AI47" s="196"/>
      <c r="AJ47" s="197"/>
      <c r="AK47" s="191"/>
      <c r="AL47" s="194"/>
      <c r="AM47" s="191"/>
      <c r="AN47" s="194"/>
      <c r="AO47" s="195"/>
      <c r="AP47" s="195"/>
      <c r="AQ47" s="194"/>
      <c r="AR47" s="166"/>
      <c r="AS47" s="191"/>
      <c r="AT47" s="191"/>
      <c r="AU47" s="191"/>
      <c r="AV47" s="191"/>
      <c r="AW47" s="191"/>
      <c r="AX47" s="191"/>
    </row>
    <row r="48" spans="1:50" s="198" customFormat="1" ht="222" hidden="1" customHeight="1" x14ac:dyDescent="0.25">
      <c r="A48" s="191" t="s">
        <v>325</v>
      </c>
      <c r="B48" s="193" t="s">
        <v>729</v>
      </c>
      <c r="C48" s="193" t="s">
        <v>730</v>
      </c>
      <c r="D48" s="204" t="s">
        <v>24</v>
      </c>
      <c r="E48" s="191"/>
      <c r="F48" s="191"/>
      <c r="G48" s="191"/>
      <c r="H48" s="193" t="s">
        <v>731</v>
      </c>
      <c r="I48" s="191" t="s">
        <v>732</v>
      </c>
      <c r="J48" s="166" t="s">
        <v>186</v>
      </c>
      <c r="K48" s="194">
        <v>1</v>
      </c>
      <c r="L48" s="195" t="s">
        <v>32</v>
      </c>
      <c r="M48" s="211"/>
      <c r="N48" s="166" t="s">
        <v>228</v>
      </c>
      <c r="O48" s="166" t="s">
        <v>337</v>
      </c>
      <c r="P48" s="191" t="s">
        <v>733</v>
      </c>
      <c r="Q48" s="191" t="s">
        <v>725</v>
      </c>
      <c r="R48" s="191" t="s">
        <v>430</v>
      </c>
      <c r="S48" s="191" t="s">
        <v>734</v>
      </c>
      <c r="T48" s="191" t="s">
        <v>735</v>
      </c>
      <c r="U48" s="191" t="s">
        <v>736</v>
      </c>
      <c r="V48" s="210" t="s">
        <v>737</v>
      </c>
      <c r="W48" s="166"/>
      <c r="X48" s="166"/>
      <c r="Y48" s="166"/>
      <c r="Z48" s="166"/>
      <c r="AA48" s="166"/>
      <c r="AB48" s="166"/>
      <c r="AC48" s="166"/>
      <c r="AD48" s="194"/>
      <c r="AE48" s="194"/>
      <c r="AF48" s="166"/>
      <c r="AG48" s="194"/>
      <c r="AH48" s="194"/>
      <c r="AI48" s="196"/>
      <c r="AJ48" s="197"/>
      <c r="AK48" s="191"/>
      <c r="AL48" s="194"/>
      <c r="AM48" s="191"/>
      <c r="AN48" s="194"/>
      <c r="AO48" s="195"/>
      <c r="AP48" s="195"/>
      <c r="AQ48" s="194"/>
      <c r="AR48" s="166"/>
      <c r="AS48" s="191"/>
      <c r="AT48" s="191"/>
      <c r="AU48" s="191"/>
      <c r="AV48" s="191"/>
      <c r="AW48" s="191"/>
      <c r="AX48" s="191"/>
    </row>
    <row r="49" spans="1:50" s="198" customFormat="1" ht="54" customHeight="1" x14ac:dyDescent="0.25">
      <c r="A49" s="191"/>
      <c r="B49" s="193"/>
      <c r="C49" s="193"/>
      <c r="D49" s="204"/>
      <c r="E49" s="191"/>
      <c r="F49" s="191"/>
      <c r="G49" s="191"/>
      <c r="H49" s="193"/>
      <c r="I49" s="191"/>
      <c r="J49" s="166"/>
      <c r="K49" s="194"/>
      <c r="L49" s="195"/>
      <c r="M49" s="211"/>
      <c r="N49" s="166"/>
      <c r="O49" s="166"/>
      <c r="P49" s="191"/>
      <c r="Q49" s="191"/>
      <c r="R49" s="191"/>
      <c r="S49" s="191"/>
      <c r="T49" s="191"/>
      <c r="U49" s="191"/>
      <c r="V49" s="191"/>
      <c r="W49" s="166"/>
      <c r="X49" s="166"/>
      <c r="Y49" s="166"/>
      <c r="Z49" s="166"/>
      <c r="AA49" s="166"/>
      <c r="AB49" s="166"/>
      <c r="AC49" s="166"/>
      <c r="AD49" s="194"/>
      <c r="AE49" s="194"/>
      <c r="AF49" s="166"/>
      <c r="AG49" s="194"/>
      <c r="AH49" s="194"/>
      <c r="AI49" s="196"/>
      <c r="AJ49" s="197"/>
      <c r="AK49" s="191"/>
      <c r="AL49" s="194"/>
      <c r="AM49" s="191"/>
      <c r="AN49" s="194"/>
      <c r="AO49" s="195"/>
      <c r="AP49" s="195"/>
      <c r="AQ49" s="194"/>
      <c r="AR49" s="166"/>
      <c r="AS49" s="191"/>
      <c r="AT49" s="191"/>
      <c r="AU49" s="191"/>
      <c r="AV49" s="191"/>
      <c r="AW49" s="191"/>
      <c r="AX49" s="191"/>
    </row>
    <row r="50" spans="1:50" s="198" customFormat="1" ht="54" customHeight="1" x14ac:dyDescent="0.25">
      <c r="A50" s="191"/>
      <c r="B50" s="193"/>
      <c r="C50" s="193"/>
      <c r="D50" s="204"/>
      <c r="E50" s="191"/>
      <c r="F50" s="191"/>
      <c r="G50" s="191"/>
      <c r="H50" s="191"/>
      <c r="I50" s="191"/>
      <c r="J50" s="166"/>
      <c r="K50" s="194"/>
      <c r="L50" s="195"/>
      <c r="M50" s="211"/>
      <c r="N50" s="166"/>
      <c r="O50" s="166"/>
      <c r="P50" s="191"/>
      <c r="Q50" s="191"/>
      <c r="R50" s="191"/>
      <c r="S50" s="191"/>
      <c r="T50" s="191"/>
      <c r="U50" s="191"/>
      <c r="V50" s="191"/>
      <c r="W50" s="166"/>
      <c r="X50" s="166"/>
      <c r="Y50" s="166"/>
      <c r="Z50" s="166"/>
      <c r="AA50" s="166"/>
      <c r="AB50" s="166"/>
      <c r="AC50" s="166"/>
      <c r="AD50" s="194"/>
      <c r="AE50" s="194"/>
      <c r="AF50" s="166"/>
      <c r="AG50" s="194"/>
      <c r="AH50" s="194"/>
      <c r="AI50" s="196"/>
      <c r="AJ50" s="197"/>
      <c r="AK50" s="191"/>
      <c r="AL50" s="194"/>
      <c r="AM50" s="191"/>
      <c r="AN50" s="194"/>
      <c r="AO50" s="195"/>
      <c r="AP50" s="195"/>
      <c r="AQ50" s="194"/>
      <c r="AR50" s="166"/>
      <c r="AS50" s="191"/>
      <c r="AT50" s="191"/>
      <c r="AU50" s="191"/>
      <c r="AV50" s="191"/>
      <c r="AW50" s="191"/>
      <c r="AX50" s="191"/>
    </row>
    <row r="51" spans="1:50" s="198" customFormat="1" ht="54" customHeight="1" x14ac:dyDescent="0.25">
      <c r="A51" s="191"/>
      <c r="B51" s="193"/>
      <c r="C51" s="193"/>
      <c r="D51" s="204"/>
      <c r="E51" s="191"/>
      <c r="F51" s="191"/>
      <c r="G51" s="191"/>
      <c r="H51" s="191"/>
      <c r="I51" s="191"/>
      <c r="J51" s="166"/>
      <c r="K51" s="194"/>
      <c r="L51" s="195"/>
      <c r="M51" s="211"/>
      <c r="N51" s="166"/>
      <c r="O51" s="166"/>
      <c r="P51" s="191"/>
      <c r="Q51" s="191"/>
      <c r="R51" s="191"/>
      <c r="S51" s="191"/>
      <c r="T51" s="191"/>
      <c r="U51" s="191"/>
      <c r="V51" s="191"/>
      <c r="W51" s="166"/>
      <c r="X51" s="166"/>
      <c r="Y51" s="166"/>
      <c r="Z51" s="166"/>
      <c r="AA51" s="166"/>
      <c r="AB51" s="166"/>
      <c r="AC51" s="166"/>
      <c r="AD51" s="194"/>
      <c r="AE51" s="194"/>
      <c r="AF51" s="166"/>
      <c r="AG51" s="194"/>
      <c r="AH51" s="194"/>
      <c r="AI51" s="196"/>
      <c r="AJ51" s="197"/>
      <c r="AK51" s="191"/>
      <c r="AL51" s="194"/>
      <c r="AM51" s="191"/>
      <c r="AN51" s="194"/>
      <c r="AO51" s="195"/>
      <c r="AP51" s="195"/>
      <c r="AQ51" s="194"/>
      <c r="AR51" s="166"/>
      <c r="AS51" s="191"/>
      <c r="AT51" s="191"/>
      <c r="AU51" s="191"/>
      <c r="AV51" s="191"/>
      <c r="AW51" s="191"/>
      <c r="AX51" s="191"/>
    </row>
    <row r="52" spans="1:50" ht="24" customHeight="1" x14ac:dyDescent="0.25">
      <c r="A52" s="205" t="s">
        <v>280</v>
      </c>
      <c r="B52" s="205"/>
      <c r="C52" s="205" t="s">
        <v>280</v>
      </c>
      <c r="D52" s="205" t="s">
        <v>280</v>
      </c>
      <c r="E52" s="205" t="s">
        <v>280</v>
      </c>
      <c r="F52" s="205"/>
      <c r="G52" s="205"/>
      <c r="H52" s="205" t="s">
        <v>280</v>
      </c>
      <c r="I52" s="205" t="s">
        <v>280</v>
      </c>
      <c r="J52" s="205" t="s">
        <v>280</v>
      </c>
      <c r="K52" s="205" t="s">
        <v>280</v>
      </c>
      <c r="L52" s="205" t="s">
        <v>280</v>
      </c>
      <c r="M52" s="205" t="s">
        <v>280</v>
      </c>
      <c r="N52" s="205" t="s">
        <v>280</v>
      </c>
      <c r="O52" s="205" t="s">
        <v>280</v>
      </c>
      <c r="P52" s="205"/>
      <c r="Q52" s="205" t="s">
        <v>280</v>
      </c>
      <c r="R52" s="205" t="s">
        <v>280</v>
      </c>
      <c r="S52" s="205" t="s">
        <v>280</v>
      </c>
      <c r="T52" s="205" t="s">
        <v>280</v>
      </c>
      <c r="U52" s="205" t="s">
        <v>280</v>
      </c>
      <c r="V52" s="205" t="s">
        <v>280</v>
      </c>
      <c r="W52" s="205" t="s">
        <v>280</v>
      </c>
      <c r="X52" s="205" t="s">
        <v>280</v>
      </c>
      <c r="Y52" s="205" t="s">
        <v>280</v>
      </c>
      <c r="Z52" s="205" t="s">
        <v>280</v>
      </c>
      <c r="AA52" s="205" t="s">
        <v>280</v>
      </c>
      <c r="AB52" s="205" t="s">
        <v>280</v>
      </c>
      <c r="AC52" s="205" t="s">
        <v>280</v>
      </c>
      <c r="AD52" s="205" t="s">
        <v>280</v>
      </c>
      <c r="AE52" s="205" t="s">
        <v>280</v>
      </c>
      <c r="AF52" s="205" t="s">
        <v>280</v>
      </c>
      <c r="AG52" s="205" t="s">
        <v>280</v>
      </c>
      <c r="AH52" s="205" t="s">
        <v>280</v>
      </c>
      <c r="AI52" s="205" t="s">
        <v>280</v>
      </c>
      <c r="AJ52" s="205" t="s">
        <v>280</v>
      </c>
      <c r="AK52" s="205" t="s">
        <v>280</v>
      </c>
      <c r="AL52" s="205" t="s">
        <v>280</v>
      </c>
      <c r="AM52" s="205" t="s">
        <v>280</v>
      </c>
      <c r="AN52" s="205" t="s">
        <v>280</v>
      </c>
      <c r="AO52" s="205" t="s">
        <v>280</v>
      </c>
      <c r="AP52" s="205" t="s">
        <v>280</v>
      </c>
      <c r="AQ52" s="205" t="s">
        <v>280</v>
      </c>
      <c r="AR52" s="205" t="s">
        <v>280</v>
      </c>
      <c r="AS52" s="205" t="s">
        <v>280</v>
      </c>
      <c r="AT52" s="205" t="s">
        <v>280</v>
      </c>
      <c r="AU52" s="205" t="s">
        <v>280</v>
      </c>
      <c r="AV52" s="205" t="s">
        <v>280</v>
      </c>
      <c r="AW52" s="205" t="s">
        <v>280</v>
      </c>
      <c r="AX52" s="205" t="s">
        <v>280</v>
      </c>
    </row>
    <row r="53" spans="1:50" ht="54" customHeight="1" x14ac:dyDescent="0.25">
      <c r="A53" s="206"/>
      <c r="B53" s="206"/>
      <c r="C53" s="206"/>
      <c r="D53" s="206"/>
      <c r="E53" s="206"/>
      <c r="F53" s="206"/>
      <c r="G53" s="206"/>
      <c r="H53" s="206"/>
      <c r="I53" s="206"/>
      <c r="J53" s="206"/>
      <c r="K53" s="206"/>
      <c r="L53" s="206"/>
      <c r="M53" s="206"/>
      <c r="N53" s="206"/>
      <c r="O53" s="206"/>
      <c r="P53" s="206"/>
      <c r="Q53" s="206"/>
      <c r="R53" s="206"/>
      <c r="S53" s="206"/>
      <c r="T53" s="206"/>
      <c r="U53" s="206"/>
      <c r="V53" s="206"/>
      <c r="W53" s="206"/>
      <c r="X53" s="206"/>
      <c r="Y53" s="206"/>
      <c r="Z53" s="206"/>
      <c r="AA53" s="206"/>
      <c r="AB53" s="206"/>
      <c r="AC53" s="206"/>
      <c r="AD53" s="206"/>
      <c r="AE53" s="206"/>
      <c r="AF53" s="206"/>
      <c r="AG53" s="206"/>
      <c r="AH53" s="206"/>
      <c r="AI53" s="206"/>
      <c r="AJ53" s="206"/>
      <c r="AK53" s="206"/>
      <c r="AL53" s="206"/>
      <c r="AM53" s="206"/>
      <c r="AN53" s="206"/>
      <c r="AO53" s="206"/>
      <c r="AP53" s="206"/>
      <c r="AQ53" s="206"/>
      <c r="AR53" s="206"/>
      <c r="AS53" s="206"/>
      <c r="AT53" s="206"/>
      <c r="AU53" s="206"/>
      <c r="AV53" s="206"/>
      <c r="AW53" s="206"/>
      <c r="AX53" s="206"/>
    </row>
    <row r="54" spans="1:50" ht="54" customHeight="1" x14ac:dyDescent="0.25">
      <c r="A54" s="206"/>
      <c r="B54" s="206"/>
      <c r="C54" s="206"/>
      <c r="D54" s="206"/>
      <c r="E54" s="206"/>
      <c r="F54" s="206"/>
      <c r="G54" s="206"/>
      <c r="H54" s="206"/>
      <c r="I54" s="206"/>
      <c r="J54" s="206"/>
      <c r="K54" s="206"/>
      <c r="L54" s="206"/>
      <c r="M54" s="206"/>
      <c r="N54" s="206"/>
      <c r="O54" s="206"/>
      <c r="P54" s="206"/>
      <c r="Q54" s="206"/>
      <c r="R54" s="206"/>
      <c r="S54" s="206"/>
      <c r="T54" s="206"/>
      <c r="U54" s="206"/>
      <c r="V54" s="206"/>
      <c r="W54" s="206"/>
      <c r="X54" s="206"/>
      <c r="Y54" s="206"/>
      <c r="Z54" s="206"/>
      <c r="AA54" s="206"/>
      <c r="AB54" s="206"/>
      <c r="AC54" s="206"/>
      <c r="AD54" s="206"/>
      <c r="AE54" s="206"/>
      <c r="AF54" s="206"/>
      <c r="AG54" s="206"/>
      <c r="AH54" s="206"/>
      <c r="AI54" s="206"/>
      <c r="AJ54" s="206"/>
      <c r="AK54" s="206"/>
      <c r="AL54" s="206"/>
      <c r="AM54" s="206"/>
      <c r="AN54" s="206"/>
      <c r="AO54" s="206"/>
      <c r="AP54" s="206"/>
      <c r="AQ54" s="206"/>
      <c r="AR54" s="206"/>
      <c r="AS54" s="206"/>
      <c r="AT54" s="206"/>
      <c r="AU54" s="206"/>
      <c r="AV54" s="206"/>
      <c r="AW54" s="206"/>
      <c r="AX54" s="206"/>
    </row>
    <row r="55" spans="1:50" ht="54" customHeight="1" x14ac:dyDescent="0.25">
      <c r="A55" s="207"/>
      <c r="B55" s="207"/>
    </row>
  </sheetData>
  <autoFilter ref="A7:AX48" xr:uid="{9E3A36B4-B9E1-49F2-BB69-2D8E7E331A36}">
    <filterColumn colId="3">
      <filters>
        <filter val="Riesgo_de_Corrupción"/>
      </filters>
    </filterColumn>
  </autoFilter>
  <dataConsolidate/>
  <mergeCells count="19">
    <mergeCell ref="AY5:AY7"/>
    <mergeCell ref="AK6:AL6"/>
    <mergeCell ref="A3:AX3"/>
    <mergeCell ref="AR6:AX6"/>
    <mergeCell ref="AM6:AN6"/>
    <mergeCell ref="W6:X6"/>
    <mergeCell ref="AO6:AQ6"/>
    <mergeCell ref="W5:AJ5"/>
    <mergeCell ref="AR5:AX5"/>
    <mergeCell ref="AK5:AQ5"/>
    <mergeCell ref="A5:A6"/>
    <mergeCell ref="B5:D6"/>
    <mergeCell ref="E6:H6"/>
    <mergeCell ref="I6:M6"/>
    <mergeCell ref="E5:M5"/>
    <mergeCell ref="N5:V5"/>
    <mergeCell ref="N6:V6"/>
    <mergeCell ref="AD6:AE6"/>
    <mergeCell ref="AG6:AH6"/>
  </mergeCells>
  <phoneticPr fontId="54" type="noConversion"/>
  <conditionalFormatting sqref="M27:M28 M8:M24 AQ8:AQ24 M30:M31 M37:M51">
    <cfRule type="containsText" dxfId="61" priority="76" operator="containsText" text="BAJA">
      <formula>NOT(ISERROR(SEARCH("BAJA",M8)))</formula>
    </cfRule>
    <cfRule type="containsText" dxfId="60" priority="77" operator="containsText" text="EXTREMA">
      <formula>NOT(ISERROR(SEARCH("EXTREMA",M8)))</formula>
    </cfRule>
    <cfRule type="containsText" dxfId="59" priority="78" operator="containsText" text="ALTA">
      <formula>NOT(ISERROR(SEARCH("ALTA",M8)))</formula>
    </cfRule>
    <cfRule type="containsText" dxfId="58" priority="79" operator="containsText" text="MODERADA">
      <formula>NOT(ISERROR(SEARCH("MODERADA",M8)))</formula>
    </cfRule>
  </conditionalFormatting>
  <conditionalFormatting sqref="AQ28:AQ51">
    <cfRule type="containsText" dxfId="57" priority="72" operator="containsText" text="BAJA">
      <formula>NOT(ISERROR(SEARCH("BAJA",AQ28)))</formula>
    </cfRule>
    <cfRule type="containsText" dxfId="56" priority="73" operator="containsText" text="EXTREMA">
      <formula>NOT(ISERROR(SEARCH("EXTREMA",AQ28)))</formula>
    </cfRule>
    <cfRule type="containsText" dxfId="55" priority="74" operator="containsText" text="ALTA">
      <formula>NOT(ISERROR(SEARCH("ALTA",AQ28)))</formula>
    </cfRule>
    <cfRule type="containsText" dxfId="54" priority="75" operator="containsText" text="MODERADA">
      <formula>NOT(ISERROR(SEARCH("MODERADA",AQ28)))</formula>
    </cfRule>
  </conditionalFormatting>
  <conditionalFormatting sqref="F28:F30 G27:G30 E27:E30 E31:G51 E10:F25 G8:G25">
    <cfRule type="expression" dxfId="53" priority="50">
      <formula>$D8&lt;&gt;"Riesgo_Seguridad_Digital"</formula>
    </cfRule>
  </conditionalFormatting>
  <conditionalFormatting sqref="E8:E9">
    <cfRule type="expression" dxfId="52" priority="42">
      <formula>$D8&lt;&gt;"Riesgo_Seguridad_Digital"</formula>
    </cfRule>
  </conditionalFormatting>
  <conditionalFormatting sqref="F8:F9">
    <cfRule type="expression" dxfId="51" priority="41">
      <formula>$D8&lt;&gt;"Riesgo_Seguridad_Digital"</formula>
    </cfRule>
  </conditionalFormatting>
  <conditionalFormatting sqref="F27">
    <cfRule type="expression" dxfId="50" priority="37">
      <formula>$D27&lt;&gt;"Riesgo_Seguridad_Digital"</formula>
    </cfRule>
  </conditionalFormatting>
  <conditionalFormatting sqref="AS28:AX51 AS8:AX24">
    <cfRule type="expression" dxfId="49" priority="36">
      <formula>$AI8&lt;&gt;"Si"</formula>
    </cfRule>
  </conditionalFormatting>
  <conditionalFormatting sqref="M26">
    <cfRule type="containsText" dxfId="48" priority="26" operator="containsText" text="BAJA">
      <formula>NOT(ISERROR(SEARCH("BAJA",M26)))</formula>
    </cfRule>
    <cfRule type="containsText" dxfId="47" priority="27" operator="containsText" text="EXTREMA">
      <formula>NOT(ISERROR(SEARCH("EXTREMA",M26)))</formula>
    </cfRule>
    <cfRule type="containsText" dxfId="46" priority="28" operator="containsText" text="ALTA">
      <formula>NOT(ISERROR(SEARCH("ALTA",M26)))</formula>
    </cfRule>
    <cfRule type="containsText" dxfId="45" priority="29" operator="containsText" text="MODERADA">
      <formula>NOT(ISERROR(SEARCH("MODERADA",M26)))</formula>
    </cfRule>
  </conditionalFormatting>
  <conditionalFormatting sqref="AQ26">
    <cfRule type="containsText" dxfId="44" priority="22" operator="containsText" text="BAJA">
      <formula>NOT(ISERROR(SEARCH("BAJA",AQ26)))</formula>
    </cfRule>
    <cfRule type="containsText" dxfId="43" priority="23" operator="containsText" text="EXTREMA">
      <formula>NOT(ISERROR(SEARCH("EXTREMA",AQ26)))</formula>
    </cfRule>
    <cfRule type="containsText" dxfId="42" priority="24" operator="containsText" text="ALTA">
      <formula>NOT(ISERROR(SEARCH("ALTA",AQ26)))</formula>
    </cfRule>
    <cfRule type="containsText" dxfId="41" priority="25" operator="containsText" text="MODERADA">
      <formula>NOT(ISERROR(SEARCH("MODERADA",AQ26)))</formula>
    </cfRule>
  </conditionalFormatting>
  <conditionalFormatting sqref="E26 G26">
    <cfRule type="expression" dxfId="40" priority="21">
      <formula>$D26&lt;&gt;"Riesgo_Seguridad_Digital"</formula>
    </cfRule>
  </conditionalFormatting>
  <conditionalFormatting sqref="F26">
    <cfRule type="expression" dxfId="39" priority="20">
      <formula>$D26&lt;&gt;"Riesgo_Seguridad_Digital"</formula>
    </cfRule>
  </conditionalFormatting>
  <conditionalFormatting sqref="AS26:AX26">
    <cfRule type="expression" dxfId="38" priority="19">
      <formula>$AI26&lt;&gt;"Si"</formula>
    </cfRule>
  </conditionalFormatting>
  <conditionalFormatting sqref="M29">
    <cfRule type="containsText" dxfId="37" priority="15" operator="containsText" text="BAJA">
      <formula>NOT(ISERROR(SEARCH("BAJA",M29)))</formula>
    </cfRule>
    <cfRule type="containsText" dxfId="36" priority="16" operator="containsText" text="EXTREMA">
      <formula>NOT(ISERROR(SEARCH("EXTREMA",M29)))</formula>
    </cfRule>
    <cfRule type="containsText" dxfId="35" priority="17" operator="containsText" text="ALTA">
      <formula>NOT(ISERROR(SEARCH("ALTA",M29)))</formula>
    </cfRule>
    <cfRule type="containsText" dxfId="34" priority="18" operator="containsText" text="MODERADA">
      <formula>NOT(ISERROR(SEARCH("MODERADA",M29)))</formula>
    </cfRule>
  </conditionalFormatting>
  <conditionalFormatting sqref="AQ27">
    <cfRule type="containsText" dxfId="33" priority="11" operator="containsText" text="BAJA">
      <formula>NOT(ISERROR(SEARCH("BAJA",AQ27)))</formula>
    </cfRule>
    <cfRule type="containsText" dxfId="32" priority="12" operator="containsText" text="EXTREMA">
      <formula>NOT(ISERROR(SEARCH("EXTREMA",AQ27)))</formula>
    </cfRule>
    <cfRule type="containsText" dxfId="31" priority="13" operator="containsText" text="ALTA">
      <formula>NOT(ISERROR(SEARCH("ALTA",AQ27)))</formula>
    </cfRule>
    <cfRule type="containsText" dxfId="30" priority="14" operator="containsText" text="MODERADA">
      <formula>NOT(ISERROR(SEARCH("MODERADA",AQ27)))</formula>
    </cfRule>
  </conditionalFormatting>
  <conditionalFormatting sqref="AS27:AX27">
    <cfRule type="expression" dxfId="29" priority="10">
      <formula>$AI27&lt;&gt;"Si"</formula>
    </cfRule>
  </conditionalFormatting>
  <conditionalFormatting sqref="M25 AQ25">
    <cfRule type="containsText" dxfId="28" priority="6" operator="containsText" text="BAJA">
      <formula>NOT(ISERROR(SEARCH("BAJA",M25)))</formula>
    </cfRule>
    <cfRule type="containsText" dxfId="27" priority="7" operator="containsText" text="EXTREMA">
      <formula>NOT(ISERROR(SEARCH("EXTREMA",M25)))</formula>
    </cfRule>
    <cfRule type="containsText" dxfId="26" priority="8" operator="containsText" text="ALTA">
      <formula>NOT(ISERROR(SEARCH("ALTA",M25)))</formula>
    </cfRule>
    <cfRule type="containsText" dxfId="25" priority="9" operator="containsText" text="MODERADA">
      <formula>NOT(ISERROR(SEARCH("MODERADA",M25)))</formula>
    </cfRule>
  </conditionalFormatting>
  <conditionalFormatting sqref="AS25:AX25">
    <cfRule type="expression" dxfId="24" priority="5">
      <formula>$AI25&lt;&gt;"Si"</formula>
    </cfRule>
  </conditionalFormatting>
  <conditionalFormatting sqref="M32:M36">
    <cfRule type="containsText" dxfId="23" priority="1" operator="containsText" text="BAJA">
      <formula>NOT(ISERROR(SEARCH("BAJA",M32)))</formula>
    </cfRule>
    <cfRule type="containsText" dxfId="22" priority="2" operator="containsText" text="EXTREMA">
      <formula>NOT(ISERROR(SEARCH("EXTREMA",M32)))</formula>
    </cfRule>
    <cfRule type="containsText" dxfId="21" priority="3" operator="containsText" text="ALTA">
      <formula>NOT(ISERROR(SEARCH("ALTA",M32)))</formula>
    </cfRule>
    <cfRule type="containsText" dxfId="20" priority="4" operator="containsText" text="MODERADA">
      <formula>NOT(ISERROR(SEARCH("MODERADA",M32)))</formula>
    </cfRule>
  </conditionalFormatting>
  <dataValidations count="9">
    <dataValidation type="list" allowBlank="1" showInputMessage="1" showErrorMessage="1" sqref="O8:O26 O28:O51" xr:uid="{00000000-0002-0000-0000-000004000000}">
      <formula1>APLICACIÓN</formula1>
    </dataValidation>
    <dataValidation allowBlank="1" showInputMessage="1" showErrorMessage="1" promptTitle="Riesgos de seguridad digital" prompt="La probabilidad y el impacto se determinan con base a la amenaza, no en las vulnerabilidades." sqref="G7" xr:uid="{00000000-0002-0000-0000-000006000000}"/>
    <dataValidation type="list" allowBlank="1" showInputMessage="1" showErrorMessage="1" sqref="D8:D51" xr:uid="{00000000-0002-0000-0000-000000000000}">
      <formula1>TIPOLOGÍA</formula1>
    </dataValidation>
    <dataValidation type="list" allowBlank="1" showInputMessage="1" showErrorMessage="1" sqref="J8:J51" xr:uid="{00000000-0002-0000-0000-000001000000}">
      <formula1>FRECUENCIA</formula1>
    </dataValidation>
    <dataValidation type="list" allowBlank="1" showInputMessage="1" showErrorMessage="1" sqref="AP8:AP51" xr:uid="{00000000-0002-0000-0000-000002000000}">
      <formula1>IF($D$8="Riesgo_de_Corrupción",Riesgo_de_Corrupción,Riesgo_General)</formula1>
    </dataValidation>
    <dataValidation type="list" allowBlank="1" showInputMessage="1" showErrorMessage="1" sqref="N8:N51" xr:uid="{00000000-0002-0000-0000-000003000000}">
      <formula1>TIPO_CONTROL</formula1>
    </dataValidation>
    <dataValidation type="list" allowBlank="1" showInputMessage="1" showErrorMessage="1" sqref="AJ8:AJ51 AF8:AF51" xr:uid="{00000000-0002-0000-0000-000005000000}">
      <formula1>EJECUCIÓN</formula1>
    </dataValidation>
    <dataValidation type="list" allowBlank="1" showInputMessage="1" showErrorMessage="1" sqref="E8:E51" xr:uid="{00000000-0002-0000-0000-000007000000}">
      <formula1>CID</formula1>
    </dataValidation>
    <dataValidation type="list" allowBlank="1" showInputMessage="1" showErrorMessage="1" sqref="L8:L51" xr:uid="{ADDEEF9E-285B-4826-9D0B-F8F207B5A8EF}">
      <formula1>Riesgo_General</formula1>
    </dataValidation>
  </dataValidations>
  <pageMargins left="0.31496062992125984" right="0.11811023622047245" top="0.39370078740157483" bottom="0.31496062992125984" header="0.31496062992125984" footer="0.31496062992125984"/>
  <pageSetup scale="20" orientation="landscape" r:id="rId1"/>
  <colBreaks count="1" manualBreakCount="1">
    <brk id="26" max="1048575" man="1"/>
  </colBreaks>
  <drawing r:id="rId2"/>
  <legacyDrawing r:id="rId3"/>
  <extLst>
    <ext xmlns:x14="http://schemas.microsoft.com/office/spreadsheetml/2009/9/main" uri="{CCE6A557-97BC-4b89-ADB6-D9C93CAAB3DF}">
      <x14:dataValidations xmlns:xm="http://schemas.microsoft.com/office/excel/2006/main" count="14">
        <x14:dataValidation type="list" allowBlank="1" showInputMessage="1" showErrorMessage="1" xr:uid="{DF4F478A-4677-D64D-8DBC-58A248321EF3}">
          <x14:formula1>
            <xm:f>'Listas Nuevas'!$R$2:$R$3</xm:f>
          </x14:formula1>
          <xm:sqref>O27</xm:sqref>
        </x14:dataValidation>
        <x14:dataValidation type="list" allowBlank="1" showInputMessage="1" showErrorMessage="1" xr:uid="{00000000-0002-0000-0000-000009000000}">
          <x14:formula1>
            <xm:f>'Evaluación Diseño Control'!$C$2:$D$2</xm:f>
          </x14:formula1>
          <xm:sqref>W8:W51</xm:sqref>
        </x14:dataValidation>
        <x14:dataValidation type="list" allowBlank="1" showInputMessage="1" showErrorMessage="1" xr:uid="{00000000-0002-0000-0000-00000A000000}">
          <x14:formula1>
            <xm:f>'Evaluación Diseño Control'!$C$3:$D$3</xm:f>
          </x14:formula1>
          <xm:sqref>X8:X51</xm:sqref>
        </x14:dataValidation>
        <x14:dataValidation type="list" allowBlank="1" showInputMessage="1" showErrorMessage="1" xr:uid="{00000000-0002-0000-0000-00000B000000}">
          <x14:formula1>
            <xm:f>'Evaluación Diseño Control'!$C$4:$D$4</xm:f>
          </x14:formula1>
          <xm:sqref>Y8:Y51</xm:sqref>
        </x14:dataValidation>
        <x14:dataValidation type="list" allowBlank="1" showInputMessage="1" showErrorMessage="1" xr:uid="{00000000-0002-0000-0000-00000C000000}">
          <x14:formula1>
            <xm:f>'Evaluación Diseño Control'!$C$5:$E$5</xm:f>
          </x14:formula1>
          <xm:sqref>Z8:Z51</xm:sqref>
        </x14:dataValidation>
        <x14:dataValidation type="list" allowBlank="1" showInputMessage="1" showErrorMessage="1" xr:uid="{00000000-0002-0000-0000-00000D000000}">
          <x14:formula1>
            <xm:f>'Evaluación Diseño Control'!$C$6:$D$6</xm:f>
          </x14:formula1>
          <xm:sqref>AA8:AA51</xm:sqref>
        </x14:dataValidation>
        <x14:dataValidation type="list" allowBlank="1" showInputMessage="1" showErrorMessage="1" xr:uid="{00000000-0002-0000-0000-00000E000000}">
          <x14:formula1>
            <xm:f>'Evaluación Diseño Control'!$C$7:$D$7</xm:f>
          </x14:formula1>
          <xm:sqref>AB8:AB51</xm:sqref>
        </x14:dataValidation>
        <x14:dataValidation type="list" allowBlank="1" showInputMessage="1" showErrorMessage="1" xr:uid="{00000000-0002-0000-0000-00000F000000}">
          <x14:formula1>
            <xm:f>'Evaluación Diseño Control'!$C$8:$E$8</xm:f>
          </x14:formula1>
          <xm:sqref>AC8:AC51</xm:sqref>
        </x14:dataValidation>
        <x14:dataValidation type="list" allowBlank="1" showInputMessage="1" showErrorMessage="1" xr:uid="{00000000-0002-0000-0000-000010000000}">
          <x14:formula1>
            <xm:f>'Listas Nuevas'!$AC$3:$AD$3</xm:f>
          </x14:formula1>
          <xm:sqref>AK8:AK51</xm:sqref>
        </x14:dataValidation>
        <x14:dataValidation type="list" allowBlank="1" showInputMessage="1" showErrorMessage="1" xr:uid="{00000000-0002-0000-0000-000011000000}">
          <x14:formula1>
            <xm:f>'Listas Nuevas'!$AE$3:$AG$3</xm:f>
          </x14:formula1>
          <xm:sqref>AM8:AM51</xm:sqref>
        </x14:dataValidation>
        <x14:dataValidation type="list" allowBlank="1" showInputMessage="1" showErrorMessage="1" xr:uid="{00000000-0002-0000-0000-000012000000}">
          <x14:formula1>
            <xm:f>'Listas Nuevas'!$N$2:$N$6</xm:f>
          </x14:formula1>
          <xm:sqref>AO8:AO51</xm:sqref>
        </x14:dataValidation>
        <x14:dataValidation type="list" allowBlank="1" showInputMessage="1" showErrorMessage="1" xr:uid="{00000000-0002-0000-0000-000014000000}">
          <x14:formula1>
            <xm:f>'Listas Nuevas'!$AP$3:$AP$216</xm:f>
          </x14:formula1>
          <xm:sqref>F8:F51</xm:sqref>
        </x14:dataValidation>
        <x14:dataValidation type="list" allowBlank="1" showInputMessage="1" showErrorMessage="1" xr:uid="{00000000-0002-0000-0000-000015000000}">
          <x14:formula1>
            <xm:f>'Listas Nuevas'!$AR$3:$AR$20</xm:f>
          </x14:formula1>
          <xm:sqref>A8:A51</xm:sqref>
        </x14:dataValidation>
        <x14:dataValidation type="list" allowBlank="1" showInputMessage="1" showErrorMessage="1" xr:uid="{00000000-0002-0000-0000-000013000000}">
          <x14:formula1>
            <xm:f>IF(D8="Riesgo_de_Corrupción",'Listas Nuevas'!$AJ$4:$AJ$6,'Listas Nuevas'!$AJ$3:$AJ$6)</xm:f>
          </x14:formula1>
          <xm:sqref>AR8:AR51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B39"/>
  <sheetViews>
    <sheetView showGridLines="0" topLeftCell="A24" zoomScale="120" zoomScaleNormal="120" workbookViewId="0">
      <selection activeCell="A34" sqref="A34:B34"/>
    </sheetView>
  </sheetViews>
  <sheetFormatPr baseColWidth="10" defaultColWidth="11.42578125" defaultRowHeight="15" x14ac:dyDescent="0.25"/>
  <cols>
    <col min="1" max="1" width="70" style="13" customWidth="1"/>
    <col min="2" max="2" width="17.140625" style="51" customWidth="1"/>
    <col min="3" max="16384" width="11.42578125" style="13"/>
  </cols>
  <sheetData>
    <row r="1" spans="1:2" ht="15" customHeight="1" thickBot="1" x14ac:dyDescent="0.3">
      <c r="A1" s="304" t="s">
        <v>349</v>
      </c>
      <c r="B1" s="305"/>
    </row>
    <row r="2" spans="1:2" ht="61.5" customHeight="1" thickBot="1" x14ac:dyDescent="0.3">
      <c r="A2" s="95"/>
      <c r="B2" s="96"/>
    </row>
    <row r="3" spans="1:2" ht="15" customHeight="1" x14ac:dyDescent="0.25">
      <c r="A3" s="308" t="s">
        <v>115</v>
      </c>
      <c r="B3" s="309"/>
    </row>
    <row r="4" spans="1:2" ht="31.5" customHeight="1" x14ac:dyDescent="0.25">
      <c r="A4" s="310" t="s">
        <v>350</v>
      </c>
      <c r="B4" s="311"/>
    </row>
    <row r="5" spans="1:2" ht="21.95" customHeight="1" x14ac:dyDescent="0.25">
      <c r="A5" s="312"/>
      <c r="B5" s="313"/>
    </row>
    <row r="6" spans="1:2" ht="15" customHeight="1" x14ac:dyDescent="0.25">
      <c r="A6" s="306" t="s">
        <v>336</v>
      </c>
      <c r="B6" s="165" t="s">
        <v>93</v>
      </c>
    </row>
    <row r="7" spans="1:2" ht="15.95" customHeight="1" x14ac:dyDescent="0.25">
      <c r="A7" s="307"/>
      <c r="B7" s="165" t="s">
        <v>303</v>
      </c>
    </row>
    <row r="8" spans="1:2" ht="17.25" customHeight="1" x14ac:dyDescent="0.25">
      <c r="A8" s="53" t="s">
        <v>94</v>
      </c>
      <c r="B8" s="97" t="s">
        <v>301</v>
      </c>
    </row>
    <row r="9" spans="1:2" ht="17.25" customHeight="1" x14ac:dyDescent="0.25">
      <c r="A9" s="53" t="s">
        <v>95</v>
      </c>
      <c r="B9" s="97" t="s">
        <v>369</v>
      </c>
    </row>
    <row r="10" spans="1:2" ht="17.25" customHeight="1" x14ac:dyDescent="0.25">
      <c r="A10" s="53" t="s">
        <v>96</v>
      </c>
      <c r="B10" s="97" t="s">
        <v>369</v>
      </c>
    </row>
    <row r="11" spans="1:2" ht="30" x14ac:dyDescent="0.25">
      <c r="A11" s="53" t="s">
        <v>97</v>
      </c>
      <c r="B11" s="97" t="s">
        <v>369</v>
      </c>
    </row>
    <row r="12" spans="1:2" ht="17.25" customHeight="1" x14ac:dyDescent="0.25">
      <c r="A12" s="53" t="s">
        <v>98</v>
      </c>
      <c r="B12" s="97" t="s">
        <v>301</v>
      </c>
    </row>
    <row r="13" spans="1:2" ht="17.25" customHeight="1" x14ac:dyDescent="0.25">
      <c r="A13" s="53" t="s">
        <v>99</v>
      </c>
      <c r="B13" s="97" t="s">
        <v>301</v>
      </c>
    </row>
    <row r="14" spans="1:2" ht="17.25" customHeight="1" x14ac:dyDescent="0.25">
      <c r="A14" s="53" t="s">
        <v>100</v>
      </c>
      <c r="B14" s="97" t="s">
        <v>301</v>
      </c>
    </row>
    <row r="15" spans="1:2" ht="30" x14ac:dyDescent="0.25">
      <c r="A15" s="53" t="s">
        <v>101</v>
      </c>
      <c r="B15" s="97" t="s">
        <v>369</v>
      </c>
    </row>
    <row r="16" spans="1:2" x14ac:dyDescent="0.25">
      <c r="A16" s="53" t="s">
        <v>102</v>
      </c>
      <c r="B16" s="97" t="s">
        <v>301</v>
      </c>
    </row>
    <row r="17" spans="1:2" ht="30" x14ac:dyDescent="0.25">
      <c r="A17" s="53" t="s">
        <v>103</v>
      </c>
      <c r="B17" s="97" t="s">
        <v>301</v>
      </c>
    </row>
    <row r="18" spans="1:2" ht="17.25" customHeight="1" x14ac:dyDescent="0.25">
      <c r="A18" s="53" t="s">
        <v>104</v>
      </c>
      <c r="B18" s="97" t="s">
        <v>301</v>
      </c>
    </row>
    <row r="19" spans="1:2" ht="17.25" customHeight="1" x14ac:dyDescent="0.25">
      <c r="A19" s="53" t="s">
        <v>105</v>
      </c>
      <c r="B19" s="97" t="s">
        <v>301</v>
      </c>
    </row>
    <row r="20" spans="1:2" ht="17.25" customHeight="1" x14ac:dyDescent="0.25">
      <c r="A20" s="53" t="s">
        <v>106</v>
      </c>
      <c r="B20" s="97" t="s">
        <v>301</v>
      </c>
    </row>
    <row r="21" spans="1:2" ht="17.25" customHeight="1" x14ac:dyDescent="0.25">
      <c r="A21" s="53" t="s">
        <v>191</v>
      </c>
      <c r="B21" s="97" t="s">
        <v>301</v>
      </c>
    </row>
    <row r="22" spans="1:2" ht="17.25" customHeight="1" x14ac:dyDescent="0.25">
      <c r="A22" s="53" t="s">
        <v>192</v>
      </c>
      <c r="B22" s="97" t="s">
        <v>369</v>
      </c>
    </row>
    <row r="23" spans="1:2" ht="17.25" customHeight="1" x14ac:dyDescent="0.25">
      <c r="A23" s="53" t="s">
        <v>107</v>
      </c>
      <c r="B23" s="97" t="s">
        <v>346</v>
      </c>
    </row>
    <row r="24" spans="1:2" ht="17.25" customHeight="1" x14ac:dyDescent="0.25">
      <c r="A24" s="98" t="s">
        <v>113</v>
      </c>
      <c r="B24" s="97" t="s">
        <v>369</v>
      </c>
    </row>
    <row r="25" spans="1:2" ht="17.25" customHeight="1" x14ac:dyDescent="0.25">
      <c r="A25" s="98" t="s">
        <v>112</v>
      </c>
      <c r="B25" s="97" t="s">
        <v>369</v>
      </c>
    </row>
    <row r="26" spans="1:2" ht="17.25" customHeight="1" thickBot="1" x14ac:dyDescent="0.3">
      <c r="A26" s="99" t="s">
        <v>190</v>
      </c>
      <c r="B26" s="97" t="s">
        <v>369</v>
      </c>
    </row>
    <row r="27" spans="1:2" ht="16.5" customHeight="1" thickBot="1" x14ac:dyDescent="0.3">
      <c r="A27" s="302"/>
      <c r="B27" s="303"/>
    </row>
    <row r="28" spans="1:2" ht="15.75" thickBot="1" x14ac:dyDescent="0.3">
      <c r="A28" s="163" t="s">
        <v>110</v>
      </c>
      <c r="B28" s="100">
        <f>+COUNTIF($B$8:$B$26,"SI")</f>
        <v>11</v>
      </c>
    </row>
    <row r="29" spans="1:2" x14ac:dyDescent="0.25">
      <c r="A29" s="164" t="s">
        <v>111</v>
      </c>
      <c r="B29" s="100">
        <f>+COUNTIF($B$8:$B$26,"NO")</f>
        <v>8</v>
      </c>
    </row>
    <row r="30" spans="1:2" ht="15.75" thickBot="1" x14ac:dyDescent="0.3">
      <c r="A30" s="54" t="s">
        <v>348</v>
      </c>
      <c r="B30" s="101" t="str">
        <f>+IF(B28=0,"-",IF(B28&lt;=5,"MODERADO",IF(B28&lt;=11,"MAYOR","CATASTROFICO")))</f>
        <v>MAYOR</v>
      </c>
    </row>
    <row r="31" spans="1:2" ht="15.75" thickBot="1" x14ac:dyDescent="0.3"/>
    <row r="32" spans="1:2" x14ac:dyDescent="0.25">
      <c r="A32" s="296" t="s">
        <v>351</v>
      </c>
      <c r="B32" s="297"/>
    </row>
    <row r="33" spans="1:2" s="52" customFormat="1" ht="15" customHeight="1" x14ac:dyDescent="0.25">
      <c r="A33" s="298" t="s">
        <v>108</v>
      </c>
      <c r="B33" s="299"/>
    </row>
    <row r="34" spans="1:2" s="52" customFormat="1" ht="15" customHeight="1" x14ac:dyDescent="0.25">
      <c r="A34" s="298" t="s">
        <v>109</v>
      </c>
      <c r="B34" s="299"/>
    </row>
    <row r="35" spans="1:2" s="52" customFormat="1" ht="15" customHeight="1" thickBot="1" x14ac:dyDescent="0.3">
      <c r="A35" s="300" t="s">
        <v>193</v>
      </c>
      <c r="B35" s="301"/>
    </row>
    <row r="36" spans="1:2" x14ac:dyDescent="0.25">
      <c r="A36" s="294"/>
      <c r="B36" s="295"/>
    </row>
    <row r="37" spans="1:2" x14ac:dyDescent="0.25">
      <c r="A37" s="292" t="s">
        <v>194</v>
      </c>
      <c r="B37" s="293"/>
    </row>
    <row r="38" spans="1:2" x14ac:dyDescent="0.25">
      <c r="A38" s="292" t="s">
        <v>195</v>
      </c>
      <c r="B38" s="293"/>
    </row>
    <row r="39" spans="1:2" x14ac:dyDescent="0.25">
      <c r="A39" s="292" t="s">
        <v>196</v>
      </c>
      <c r="B39" s="293"/>
    </row>
  </sheetData>
  <mergeCells count="14">
    <mergeCell ref="A27:B27"/>
    <mergeCell ref="A1:B1"/>
    <mergeCell ref="A6:A7"/>
    <mergeCell ref="A33:B33"/>
    <mergeCell ref="A3:B3"/>
    <mergeCell ref="A4:B4"/>
    <mergeCell ref="A5:B5"/>
    <mergeCell ref="A37:B37"/>
    <mergeCell ref="A38:B38"/>
    <mergeCell ref="A39:B39"/>
    <mergeCell ref="A36:B36"/>
    <mergeCell ref="A32:B32"/>
    <mergeCell ref="A34:B34"/>
    <mergeCell ref="A35:B35"/>
  </mergeCells>
  <conditionalFormatting sqref="B28">
    <cfRule type="colorScale" priority="2">
      <colorScale>
        <cfvo type="min"/>
        <cfvo type="percentile" val="50"/>
        <cfvo type="max"/>
        <color rgb="FF63BE7B"/>
        <color rgb="FFFFEB84"/>
        <color rgb="FFF8696B"/>
      </colorScale>
    </cfRule>
  </conditionalFormatting>
  <conditionalFormatting sqref="B29">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B8:B26" xr:uid="{00000000-0002-0000-0200-000000000000}">
      <formula1>CORRUPCIÓN</formula1>
    </dataValidation>
  </dataValidations>
  <pageMargins left="0.70866141732283472" right="0.70866141732283472" top="0.74803149606299213" bottom="0.74803149606299213" header="0.31496062992125984" footer="0.31496062992125984"/>
  <pageSetup paperSize="12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
  <dimension ref="A1:AR217"/>
  <sheetViews>
    <sheetView topLeftCell="AK1" zoomScale="110" zoomScaleNormal="110" workbookViewId="0">
      <selection activeCell="AQ16" sqref="AQ16"/>
    </sheetView>
  </sheetViews>
  <sheetFormatPr baseColWidth="10" defaultColWidth="11.42578125" defaultRowHeight="15" x14ac:dyDescent="0.25"/>
  <cols>
    <col min="1" max="1" width="24.42578125" style="13" bestFit="1" customWidth="1"/>
    <col min="2" max="2" width="20.42578125" style="13" bestFit="1" customWidth="1"/>
    <col min="3" max="3" width="41.140625" style="13" customWidth="1"/>
    <col min="4" max="4" width="11.42578125" style="13"/>
    <col min="5" max="5" width="15.7109375" style="63" bestFit="1" customWidth="1"/>
    <col min="6" max="10" width="15.7109375" style="63" customWidth="1"/>
    <col min="11" max="11" width="4.85546875" style="26" customWidth="1"/>
    <col min="12" max="12" width="53.7109375" style="13" customWidth="1"/>
    <col min="13" max="13" width="4.85546875" style="26" customWidth="1"/>
    <col min="14" max="14" width="20.140625" style="13" customWidth="1"/>
    <col min="15" max="15" width="11.42578125" style="13"/>
    <col min="16" max="16" width="19.28515625" style="13" customWidth="1"/>
    <col min="17" max="17" width="11.42578125" style="13"/>
    <col min="18" max="18" width="14.85546875" style="13" customWidth="1"/>
    <col min="19" max="23" width="11.42578125" style="13"/>
    <col min="24" max="24" width="22.28515625" style="13" customWidth="1"/>
    <col min="25" max="25" width="15.42578125" style="13" customWidth="1"/>
    <col min="26" max="27" width="11.42578125" style="13"/>
    <col min="28" max="28" width="29.7109375" style="13" customWidth="1"/>
    <col min="29" max="29" width="23" style="13" customWidth="1"/>
    <col min="30" max="30" width="16.7109375" style="13" customWidth="1"/>
    <col min="31" max="31" width="23.85546875" style="13" customWidth="1"/>
    <col min="32" max="32" width="16.42578125" style="13" customWidth="1"/>
    <col min="33" max="33" width="15" style="13" customWidth="1"/>
    <col min="34" max="35" width="11.42578125" style="13"/>
    <col min="36" max="36" width="26.85546875" style="13" bestFit="1" customWidth="1"/>
    <col min="37" max="38" width="11.42578125" style="13"/>
    <col min="39" max="39" width="20.140625" style="13" customWidth="1"/>
    <col min="40" max="41" width="11.42578125" style="13"/>
    <col min="42" max="42" width="34.28515625" style="13" customWidth="1"/>
    <col min="43" max="43" width="11.42578125" style="13"/>
    <col min="44" max="44" width="49.42578125" style="13" customWidth="1"/>
    <col min="45" max="16384" width="11.42578125" style="13"/>
  </cols>
  <sheetData>
    <row r="1" spans="1:44" ht="38.1" customHeight="1" x14ac:dyDescent="0.25">
      <c r="A1" s="102" t="s">
        <v>158</v>
      </c>
      <c r="B1" s="102" t="s">
        <v>165</v>
      </c>
      <c r="C1" s="102" t="s">
        <v>159</v>
      </c>
      <c r="E1" s="105" t="s">
        <v>181</v>
      </c>
      <c r="F1" s="315"/>
      <c r="G1" s="315"/>
      <c r="H1" s="315"/>
      <c r="I1" s="315"/>
      <c r="J1" s="315"/>
      <c r="K1" s="113"/>
      <c r="L1" s="112" t="s">
        <v>22</v>
      </c>
      <c r="M1" s="116"/>
      <c r="N1" s="112" t="s">
        <v>0</v>
      </c>
      <c r="P1" s="102" t="s">
        <v>227</v>
      </c>
      <c r="R1" s="111" t="s">
        <v>231</v>
      </c>
      <c r="T1" s="102" t="s">
        <v>235</v>
      </c>
      <c r="V1" s="316" t="s">
        <v>237</v>
      </c>
      <c r="W1" s="316"/>
      <c r="X1" s="316"/>
      <c r="Y1" s="316"/>
      <c r="Z1" s="316"/>
      <c r="AB1" s="14" t="s">
        <v>255</v>
      </c>
      <c r="AC1" s="14"/>
      <c r="AD1" s="14"/>
      <c r="AE1" s="14"/>
      <c r="AF1" s="14"/>
      <c r="AG1" s="14"/>
      <c r="AP1" s="71"/>
      <c r="AQ1" s="70"/>
    </row>
    <row r="2" spans="1:44" ht="69" thickBot="1" x14ac:dyDescent="0.3">
      <c r="A2" s="14" t="s">
        <v>15</v>
      </c>
      <c r="B2" s="14" t="s">
        <v>151</v>
      </c>
      <c r="C2" s="14" t="s">
        <v>173</v>
      </c>
      <c r="E2" s="106" t="s">
        <v>23</v>
      </c>
      <c r="F2" s="115"/>
      <c r="G2" s="115"/>
      <c r="H2" s="115"/>
      <c r="I2" s="115"/>
      <c r="J2" s="115"/>
      <c r="K2" s="114">
        <v>5</v>
      </c>
      <c r="L2" s="14" t="s">
        <v>183</v>
      </c>
      <c r="M2" s="26">
        <v>5</v>
      </c>
      <c r="N2" s="14" t="s">
        <v>21</v>
      </c>
      <c r="P2" s="14" t="s">
        <v>228</v>
      </c>
      <c r="R2" s="14" t="s">
        <v>337</v>
      </c>
      <c r="T2" s="14" t="s">
        <v>258</v>
      </c>
      <c r="V2" s="108" t="s">
        <v>240</v>
      </c>
      <c r="W2" s="108" t="s">
        <v>239</v>
      </c>
      <c r="X2" s="109" t="s">
        <v>242</v>
      </c>
      <c r="Y2" s="110" t="s">
        <v>238</v>
      </c>
      <c r="Z2" s="110" t="s">
        <v>241</v>
      </c>
      <c r="AB2" s="14" t="s">
        <v>257</v>
      </c>
      <c r="AC2" s="314" t="s">
        <v>256</v>
      </c>
      <c r="AD2" s="314"/>
      <c r="AE2" s="314" t="s">
        <v>263</v>
      </c>
      <c r="AF2" s="314"/>
      <c r="AG2" s="314"/>
      <c r="AJ2" s="73" t="s">
        <v>299</v>
      </c>
      <c r="AM2" s="66" t="s">
        <v>282</v>
      </c>
      <c r="AP2" s="73" t="s">
        <v>297</v>
      </c>
      <c r="AQ2" s="70"/>
      <c r="AR2" s="67" t="s">
        <v>114</v>
      </c>
    </row>
    <row r="3" spans="1:44" ht="45" x14ac:dyDescent="0.25">
      <c r="A3" s="14" t="s">
        <v>162</v>
      </c>
      <c r="B3" s="14" t="s">
        <v>150</v>
      </c>
      <c r="C3" s="14" t="s">
        <v>174</v>
      </c>
      <c r="E3" s="106" t="s">
        <v>177</v>
      </c>
      <c r="F3" s="115"/>
      <c r="G3" s="115"/>
      <c r="H3" s="115"/>
      <c r="I3" s="115"/>
      <c r="J3" s="115"/>
      <c r="K3" s="114">
        <v>4</v>
      </c>
      <c r="L3" s="14" t="s">
        <v>184</v>
      </c>
      <c r="M3" s="26">
        <v>4</v>
      </c>
      <c r="N3" s="14" t="s">
        <v>20</v>
      </c>
      <c r="P3" s="14" t="s">
        <v>229</v>
      </c>
      <c r="R3" s="14" t="s">
        <v>338</v>
      </c>
      <c r="T3" s="14" t="s">
        <v>261</v>
      </c>
      <c r="V3" s="68" t="s">
        <v>258</v>
      </c>
      <c r="W3" s="68" t="s">
        <v>258</v>
      </c>
      <c r="X3" s="68" t="str">
        <f>CONCATENATE(V3,W3)</f>
        <v>FUERTEFUERTE</v>
      </c>
      <c r="Y3" s="68" t="s">
        <v>258</v>
      </c>
      <c r="Z3" s="68" t="s">
        <v>14</v>
      </c>
      <c r="AB3" s="14" t="s">
        <v>258</v>
      </c>
      <c r="AC3" s="14" t="s">
        <v>259</v>
      </c>
      <c r="AD3" s="14" t="s">
        <v>260</v>
      </c>
      <c r="AE3" s="14" t="s">
        <v>259</v>
      </c>
      <c r="AF3" s="14" t="s">
        <v>262</v>
      </c>
      <c r="AG3" s="14" t="s">
        <v>260</v>
      </c>
      <c r="AJ3" s="14" t="s">
        <v>275</v>
      </c>
      <c r="AM3" s="14" t="s">
        <v>287</v>
      </c>
      <c r="AP3" s="75" t="s">
        <v>318</v>
      </c>
      <c r="AQ3" s="70"/>
      <c r="AR3" s="14" t="s">
        <v>294</v>
      </c>
    </row>
    <row r="4" spans="1:44" ht="30" x14ac:dyDescent="0.25">
      <c r="A4" s="14" t="s">
        <v>163</v>
      </c>
      <c r="B4" s="14" t="s">
        <v>5</v>
      </c>
      <c r="C4" s="14" t="s">
        <v>175</v>
      </c>
      <c r="E4" s="106" t="s">
        <v>24</v>
      </c>
      <c r="F4" s="115"/>
      <c r="G4" s="115"/>
      <c r="H4" s="115"/>
      <c r="I4" s="115"/>
      <c r="J4" s="115"/>
      <c r="K4" s="114">
        <v>3</v>
      </c>
      <c r="L4" s="14" t="s">
        <v>185</v>
      </c>
      <c r="M4" s="26">
        <v>3</v>
      </c>
      <c r="N4" s="14" t="s">
        <v>19</v>
      </c>
      <c r="T4" s="14" t="s">
        <v>236</v>
      </c>
      <c r="V4" s="68" t="s">
        <v>258</v>
      </c>
      <c r="W4" s="68" t="s">
        <v>261</v>
      </c>
      <c r="X4" s="68" t="str">
        <f t="shared" ref="X4:X11" si="0">CONCATENATE(V4,W4)</f>
        <v>FUERTEMODERADO</v>
      </c>
      <c r="Y4" s="68" t="s">
        <v>261</v>
      </c>
      <c r="Z4" s="68" t="s">
        <v>77</v>
      </c>
      <c r="AB4" s="14" t="s">
        <v>261</v>
      </c>
      <c r="AC4" s="14" t="s">
        <v>259</v>
      </c>
      <c r="AD4" s="14" t="s">
        <v>260</v>
      </c>
      <c r="AE4" s="14" t="s">
        <v>259</v>
      </c>
      <c r="AF4" s="14" t="s">
        <v>262</v>
      </c>
      <c r="AG4" s="14" t="s">
        <v>260</v>
      </c>
      <c r="AJ4" s="14" t="s">
        <v>276</v>
      </c>
      <c r="AM4" s="14" t="s">
        <v>288</v>
      </c>
      <c r="AP4" s="76" t="s">
        <v>319</v>
      </c>
      <c r="AQ4" s="70"/>
      <c r="AR4" s="14" t="s">
        <v>322</v>
      </c>
    </row>
    <row r="5" spans="1:44" ht="45" x14ac:dyDescent="0.25">
      <c r="A5" s="14" t="s">
        <v>160</v>
      </c>
      <c r="B5" s="14" t="s">
        <v>16</v>
      </c>
      <c r="C5" s="14" t="s">
        <v>166</v>
      </c>
      <c r="E5" s="106" t="s">
        <v>25</v>
      </c>
      <c r="F5" s="115"/>
      <c r="G5" s="115"/>
      <c r="H5" s="115"/>
      <c r="I5" s="115"/>
      <c r="J5" s="115"/>
      <c r="K5" s="114">
        <v>2</v>
      </c>
      <c r="L5" s="14" t="s">
        <v>182</v>
      </c>
      <c r="M5" s="26">
        <v>2</v>
      </c>
      <c r="N5" s="14" t="s">
        <v>18</v>
      </c>
      <c r="V5" s="68" t="s">
        <v>258</v>
      </c>
      <c r="W5" s="68" t="s">
        <v>236</v>
      </c>
      <c r="X5" s="68" t="str">
        <f t="shared" si="0"/>
        <v>FUERTEDÉBIL</v>
      </c>
      <c r="Y5" s="68" t="s">
        <v>236</v>
      </c>
      <c r="Z5" s="68" t="s">
        <v>77</v>
      </c>
      <c r="AC5" s="117" t="s">
        <v>264</v>
      </c>
      <c r="AD5" s="14"/>
      <c r="AE5" s="102" t="s">
        <v>265</v>
      </c>
      <c r="AF5" s="14"/>
      <c r="AJ5" s="14" t="s">
        <v>277</v>
      </c>
      <c r="AM5" s="14" t="s">
        <v>289</v>
      </c>
      <c r="AP5" s="76" t="s">
        <v>320</v>
      </c>
      <c r="AQ5" s="70"/>
      <c r="AR5" s="14" t="s">
        <v>323</v>
      </c>
    </row>
    <row r="6" spans="1:44" ht="45" x14ac:dyDescent="0.25">
      <c r="A6" s="14" t="s">
        <v>161</v>
      </c>
      <c r="B6" s="14" t="s">
        <v>152</v>
      </c>
      <c r="C6" s="14" t="s">
        <v>167</v>
      </c>
      <c r="E6" s="106" t="s">
        <v>178</v>
      </c>
      <c r="F6" s="115"/>
      <c r="G6" s="115"/>
      <c r="H6" s="115"/>
      <c r="I6" s="115"/>
      <c r="J6" s="115"/>
      <c r="K6" s="114">
        <v>1</v>
      </c>
      <c r="L6" s="14" t="s">
        <v>186</v>
      </c>
      <c r="M6" s="26">
        <v>1</v>
      </c>
      <c r="N6" s="14" t="s">
        <v>187</v>
      </c>
      <c r="V6" s="68" t="s">
        <v>261</v>
      </c>
      <c r="W6" s="68" t="s">
        <v>258</v>
      </c>
      <c r="X6" s="68" t="str">
        <f t="shared" si="0"/>
        <v>MODERADOFUERTE</v>
      </c>
      <c r="Y6" s="68" t="s">
        <v>261</v>
      </c>
      <c r="Z6" s="68" t="s">
        <v>77</v>
      </c>
      <c r="AC6" s="69" t="s">
        <v>266</v>
      </c>
      <c r="AD6" s="14">
        <v>2</v>
      </c>
      <c r="AE6" s="14" t="s">
        <v>266</v>
      </c>
      <c r="AF6" s="14">
        <v>2</v>
      </c>
      <c r="AJ6" s="14" t="s">
        <v>278</v>
      </c>
      <c r="AM6" s="14" t="s">
        <v>286</v>
      </c>
      <c r="AP6" s="76" t="s">
        <v>321</v>
      </c>
      <c r="AQ6" s="70"/>
      <c r="AR6" s="14" t="s">
        <v>324</v>
      </c>
    </row>
    <row r="7" spans="1:44" ht="30" x14ac:dyDescent="0.25">
      <c r="A7" s="14" t="s">
        <v>164</v>
      </c>
      <c r="B7" s="14" t="s">
        <v>172</v>
      </c>
      <c r="C7" s="14" t="s">
        <v>176</v>
      </c>
      <c r="E7" s="106" t="s">
        <v>26</v>
      </c>
      <c r="F7" s="115"/>
      <c r="G7" s="115"/>
      <c r="H7" s="115"/>
      <c r="I7" s="115"/>
      <c r="J7" s="115"/>
      <c r="V7" s="68" t="s">
        <v>261</v>
      </c>
      <c r="W7" s="68" t="s">
        <v>261</v>
      </c>
      <c r="X7" s="68" t="str">
        <f t="shared" si="0"/>
        <v>MODERADOMODERADO</v>
      </c>
      <c r="Y7" s="68" t="s">
        <v>261</v>
      </c>
      <c r="Z7" s="68" t="s">
        <v>77</v>
      </c>
      <c r="AC7" s="69" t="s">
        <v>267</v>
      </c>
      <c r="AD7" s="14">
        <v>1</v>
      </c>
      <c r="AE7" s="14" t="s">
        <v>268</v>
      </c>
      <c r="AF7" s="14">
        <v>1</v>
      </c>
      <c r="AM7" s="14" t="s">
        <v>285</v>
      </c>
      <c r="AP7" s="76"/>
      <c r="AQ7" s="70"/>
      <c r="AR7" s="14" t="s">
        <v>325</v>
      </c>
    </row>
    <row r="8" spans="1:44" ht="30" customHeight="1" x14ac:dyDescent="0.25">
      <c r="A8" s="14"/>
      <c r="B8" s="14"/>
      <c r="C8" s="14" t="s">
        <v>168</v>
      </c>
      <c r="E8" s="106" t="s">
        <v>179</v>
      </c>
      <c r="F8" s="115"/>
      <c r="G8" s="115"/>
      <c r="H8" s="115"/>
      <c r="I8" s="115"/>
      <c r="J8" s="115"/>
      <c r="V8" s="68" t="s">
        <v>261</v>
      </c>
      <c r="W8" s="68" t="s">
        <v>236</v>
      </c>
      <c r="X8" s="68" t="str">
        <f t="shared" si="0"/>
        <v>MODERADODÉBIL</v>
      </c>
      <c r="Y8" s="68" t="s">
        <v>236</v>
      </c>
      <c r="Z8" s="68" t="s">
        <v>77</v>
      </c>
      <c r="AD8" s="14"/>
      <c r="AE8" s="14" t="s">
        <v>267</v>
      </c>
      <c r="AF8" s="14">
        <v>1</v>
      </c>
      <c r="AM8" s="14" t="s">
        <v>284</v>
      </c>
      <c r="AP8" s="76"/>
      <c r="AQ8" s="70"/>
      <c r="AR8" s="14" t="s">
        <v>326</v>
      </c>
    </row>
    <row r="9" spans="1:44" ht="30" customHeight="1" thickBot="1" x14ac:dyDescent="0.3">
      <c r="E9" s="106" t="s">
        <v>28</v>
      </c>
      <c r="F9" s="315" t="s">
        <v>11</v>
      </c>
      <c r="G9" s="315"/>
      <c r="H9" s="315"/>
      <c r="I9" s="315"/>
      <c r="J9" s="315"/>
      <c r="V9" s="68" t="s">
        <v>236</v>
      </c>
      <c r="W9" s="68" t="s">
        <v>258</v>
      </c>
      <c r="X9" s="68" t="str">
        <f t="shared" si="0"/>
        <v>DÉBILFUERTE</v>
      </c>
      <c r="Y9" s="68" t="s">
        <v>236</v>
      </c>
      <c r="Z9" s="68" t="s">
        <v>77</v>
      </c>
      <c r="AM9" s="14" t="s">
        <v>283</v>
      </c>
      <c r="AP9" s="76"/>
      <c r="AQ9" s="70"/>
      <c r="AR9" s="14" t="s">
        <v>296</v>
      </c>
    </row>
    <row r="10" spans="1:44" ht="30" x14ac:dyDescent="0.25">
      <c r="A10" s="103" t="s">
        <v>300</v>
      </c>
      <c r="E10" s="106" t="s">
        <v>27</v>
      </c>
      <c r="F10" s="107"/>
      <c r="G10" s="107"/>
      <c r="H10" s="106" t="s">
        <v>30</v>
      </c>
      <c r="I10" s="106" t="s">
        <v>29</v>
      </c>
      <c r="J10" s="106" t="s">
        <v>33</v>
      </c>
      <c r="V10" s="68" t="s">
        <v>236</v>
      </c>
      <c r="W10" s="68" t="s">
        <v>261</v>
      </c>
      <c r="X10" s="68" t="str">
        <f t="shared" si="0"/>
        <v>DÉBILMODERADO</v>
      </c>
      <c r="Y10" s="68" t="s">
        <v>236</v>
      </c>
      <c r="Z10" s="68" t="s">
        <v>77</v>
      </c>
      <c r="AP10" s="76"/>
      <c r="AQ10" s="70"/>
      <c r="AR10" s="14" t="s">
        <v>327</v>
      </c>
    </row>
    <row r="11" spans="1:44" ht="30" customHeight="1" x14ac:dyDescent="0.25">
      <c r="A11" s="81" t="s">
        <v>301</v>
      </c>
      <c r="E11" s="106" t="s">
        <v>279</v>
      </c>
      <c r="F11" s="106" t="s">
        <v>32</v>
      </c>
      <c r="G11" s="106" t="s">
        <v>31</v>
      </c>
      <c r="H11" s="106" t="s">
        <v>30</v>
      </c>
      <c r="I11" s="106" t="s">
        <v>29</v>
      </c>
      <c r="J11" s="106" t="s">
        <v>33</v>
      </c>
      <c r="V11" s="68" t="s">
        <v>236</v>
      </c>
      <c r="W11" s="68" t="s">
        <v>236</v>
      </c>
      <c r="X11" s="68" t="str">
        <f t="shared" si="0"/>
        <v>DÉBILDÉBIL</v>
      </c>
      <c r="Y11" s="68" t="s">
        <v>236</v>
      </c>
      <c r="Z11" s="68" t="s">
        <v>77</v>
      </c>
      <c r="AP11" s="76"/>
      <c r="AQ11" s="70"/>
      <c r="AR11" s="14" t="s">
        <v>328</v>
      </c>
    </row>
    <row r="12" spans="1:44" ht="15.75" thickBot="1" x14ac:dyDescent="0.3">
      <c r="A12" s="82" t="s">
        <v>302</v>
      </c>
      <c r="C12" s="104"/>
      <c r="AP12" s="77"/>
      <c r="AQ12" s="70"/>
      <c r="AR12" s="14" t="s">
        <v>329</v>
      </c>
    </row>
    <row r="13" spans="1:44" x14ac:dyDescent="0.25">
      <c r="AP13" s="77"/>
      <c r="AQ13" s="70"/>
      <c r="AR13" s="14" t="s">
        <v>330</v>
      </c>
    </row>
    <row r="14" spans="1:44" x14ac:dyDescent="0.25">
      <c r="AP14" s="76"/>
      <c r="AQ14" s="70"/>
      <c r="AR14" s="14" t="s">
        <v>295</v>
      </c>
    </row>
    <row r="15" spans="1:44" x14ac:dyDescent="0.25">
      <c r="AP15" s="77"/>
      <c r="AQ15" s="70"/>
      <c r="AR15" s="14" t="s">
        <v>331</v>
      </c>
    </row>
    <row r="16" spans="1:44" ht="15.75" thickBot="1" x14ac:dyDescent="0.3">
      <c r="AP16" s="76"/>
      <c r="AQ16" s="70"/>
      <c r="AR16" s="14" t="s">
        <v>340</v>
      </c>
    </row>
    <row r="17" spans="1:44" ht="15.75" x14ac:dyDescent="0.25">
      <c r="A17" s="103" t="s">
        <v>308</v>
      </c>
      <c r="AP17" s="76"/>
      <c r="AQ17" s="70"/>
      <c r="AR17" s="122" t="s">
        <v>341</v>
      </c>
    </row>
    <row r="18" spans="1:44" x14ac:dyDescent="0.25">
      <c r="A18" s="74" t="s">
        <v>311</v>
      </c>
      <c r="AP18" s="76"/>
      <c r="AQ18" s="70"/>
      <c r="AR18" s="14"/>
    </row>
    <row r="19" spans="1:44" x14ac:dyDescent="0.25">
      <c r="A19" s="74" t="s">
        <v>309</v>
      </c>
      <c r="AP19" s="76"/>
      <c r="AQ19" s="70"/>
      <c r="AR19" s="14"/>
    </row>
    <row r="20" spans="1:44" x14ac:dyDescent="0.25">
      <c r="A20" s="74" t="s">
        <v>310</v>
      </c>
      <c r="AP20" s="76"/>
      <c r="AQ20" s="70"/>
      <c r="AR20" s="14"/>
    </row>
    <row r="21" spans="1:44" x14ac:dyDescent="0.25">
      <c r="AP21" s="76"/>
      <c r="AQ21" s="70"/>
      <c r="AR21" s="70"/>
    </row>
    <row r="22" spans="1:44" x14ac:dyDescent="0.25">
      <c r="AP22" s="76"/>
      <c r="AQ22" s="70"/>
      <c r="AR22" s="70"/>
    </row>
    <row r="23" spans="1:44" x14ac:dyDescent="0.25">
      <c r="AP23" s="76"/>
      <c r="AQ23" s="70"/>
      <c r="AR23" s="70"/>
    </row>
    <row r="24" spans="1:44" x14ac:dyDescent="0.25">
      <c r="AP24" s="76"/>
      <c r="AQ24" s="70"/>
      <c r="AR24" s="70"/>
    </row>
    <row r="25" spans="1:44" x14ac:dyDescent="0.25">
      <c r="AP25" s="76"/>
      <c r="AQ25" s="70"/>
    </row>
    <row r="26" spans="1:44" x14ac:dyDescent="0.25">
      <c r="AP26" s="78"/>
      <c r="AQ26" s="70"/>
    </row>
    <row r="27" spans="1:44" x14ac:dyDescent="0.25">
      <c r="AP27" s="78"/>
      <c r="AQ27" s="70"/>
    </row>
    <row r="28" spans="1:44" x14ac:dyDescent="0.25">
      <c r="AP28" s="79"/>
      <c r="AQ28" s="70"/>
    </row>
    <row r="29" spans="1:44" x14ac:dyDescent="0.25">
      <c r="AP29" s="76"/>
      <c r="AQ29" s="70"/>
    </row>
    <row r="30" spans="1:44" x14ac:dyDescent="0.25">
      <c r="AP30" s="76"/>
      <c r="AQ30" s="70"/>
    </row>
    <row r="31" spans="1:44" x14ac:dyDescent="0.25">
      <c r="AP31" s="77"/>
      <c r="AQ31" s="70"/>
    </row>
    <row r="32" spans="1:44" x14ac:dyDescent="0.25">
      <c r="AP32" s="76"/>
      <c r="AQ32" s="70"/>
    </row>
    <row r="33" spans="42:43" x14ac:dyDescent="0.25">
      <c r="AP33" s="76"/>
      <c r="AQ33" s="70"/>
    </row>
    <row r="34" spans="42:43" x14ac:dyDescent="0.25">
      <c r="AP34" s="76"/>
      <c r="AQ34" s="70"/>
    </row>
    <row r="35" spans="42:43" x14ac:dyDescent="0.25">
      <c r="AP35" s="76"/>
      <c r="AQ35" s="70"/>
    </row>
    <row r="36" spans="42:43" x14ac:dyDescent="0.25">
      <c r="AP36" s="78"/>
      <c r="AQ36" s="70"/>
    </row>
    <row r="37" spans="42:43" x14ac:dyDescent="0.25">
      <c r="AP37" s="80"/>
      <c r="AQ37" s="70"/>
    </row>
    <row r="38" spans="42:43" x14ac:dyDescent="0.25">
      <c r="AP38" s="76"/>
      <c r="AQ38" s="70"/>
    </row>
    <row r="39" spans="42:43" x14ac:dyDescent="0.25">
      <c r="AP39" s="76"/>
      <c r="AQ39" s="70"/>
    </row>
    <row r="40" spans="42:43" x14ac:dyDescent="0.25">
      <c r="AP40" s="76"/>
      <c r="AQ40" s="70"/>
    </row>
    <row r="41" spans="42:43" x14ac:dyDescent="0.25">
      <c r="AP41" s="76"/>
      <c r="AQ41" s="70"/>
    </row>
    <row r="42" spans="42:43" x14ac:dyDescent="0.25">
      <c r="AP42" s="76"/>
      <c r="AQ42" s="70"/>
    </row>
    <row r="43" spans="42:43" x14ac:dyDescent="0.25">
      <c r="AP43" s="76"/>
      <c r="AQ43" s="70"/>
    </row>
    <row r="44" spans="42:43" x14ac:dyDescent="0.25">
      <c r="AP44" s="76"/>
      <c r="AQ44" s="70"/>
    </row>
    <row r="45" spans="42:43" x14ac:dyDescent="0.25">
      <c r="AP45" s="76"/>
      <c r="AQ45" s="70"/>
    </row>
    <row r="46" spans="42:43" x14ac:dyDescent="0.25">
      <c r="AP46" s="77"/>
      <c r="AQ46" s="70"/>
    </row>
    <row r="47" spans="42:43" x14ac:dyDescent="0.25">
      <c r="AP47" s="77"/>
      <c r="AQ47" s="70"/>
    </row>
    <row r="48" spans="42:43" x14ac:dyDescent="0.25">
      <c r="AP48" s="77"/>
      <c r="AQ48" s="70"/>
    </row>
    <row r="49" spans="42:43" x14ac:dyDescent="0.25">
      <c r="AP49" s="77"/>
      <c r="AQ49" s="70"/>
    </row>
    <row r="50" spans="42:43" x14ac:dyDescent="0.25">
      <c r="AP50" s="77"/>
      <c r="AQ50" s="70"/>
    </row>
    <row r="51" spans="42:43" x14ac:dyDescent="0.25">
      <c r="AP51" s="76"/>
      <c r="AQ51" s="70"/>
    </row>
    <row r="52" spans="42:43" x14ac:dyDescent="0.25">
      <c r="AP52" s="77"/>
      <c r="AQ52" s="70"/>
    </row>
    <row r="53" spans="42:43" x14ac:dyDescent="0.25">
      <c r="AP53" s="77"/>
      <c r="AQ53" s="72"/>
    </row>
    <row r="54" spans="42:43" x14ac:dyDescent="0.25">
      <c r="AP54" s="77"/>
    </row>
    <row r="55" spans="42:43" x14ac:dyDescent="0.25">
      <c r="AP55" s="77"/>
    </row>
    <row r="56" spans="42:43" x14ac:dyDescent="0.25">
      <c r="AP56" s="76"/>
    </row>
    <row r="57" spans="42:43" x14ac:dyDescent="0.25">
      <c r="AP57" s="77"/>
    </row>
    <row r="58" spans="42:43" x14ac:dyDescent="0.25">
      <c r="AP58" s="76"/>
    </row>
    <row r="59" spans="42:43" x14ac:dyDescent="0.25">
      <c r="AP59" s="76"/>
    </row>
    <row r="60" spans="42:43" x14ac:dyDescent="0.25">
      <c r="AP60" s="77"/>
    </row>
    <row r="61" spans="42:43" x14ac:dyDescent="0.25">
      <c r="AP61" s="76"/>
    </row>
    <row r="62" spans="42:43" x14ac:dyDescent="0.25">
      <c r="AP62" s="76"/>
    </row>
    <row r="63" spans="42:43" x14ac:dyDescent="0.25">
      <c r="AP63" s="76"/>
    </row>
    <row r="64" spans="42:43" x14ac:dyDescent="0.25">
      <c r="AP64" s="76"/>
    </row>
    <row r="65" spans="42:42" x14ac:dyDescent="0.25">
      <c r="AP65" s="77"/>
    </row>
    <row r="66" spans="42:42" x14ac:dyDescent="0.25">
      <c r="AP66" s="77"/>
    </row>
    <row r="67" spans="42:42" x14ac:dyDescent="0.25">
      <c r="AP67" s="78"/>
    </row>
    <row r="68" spans="42:42" x14ac:dyDescent="0.25">
      <c r="AP68" s="78"/>
    </row>
    <row r="69" spans="42:42" x14ac:dyDescent="0.25">
      <c r="AP69" s="78"/>
    </row>
    <row r="70" spans="42:42" x14ac:dyDescent="0.25">
      <c r="AP70" s="78"/>
    </row>
    <row r="71" spans="42:42" x14ac:dyDescent="0.25">
      <c r="AP71" s="78"/>
    </row>
    <row r="72" spans="42:42" x14ac:dyDescent="0.25">
      <c r="AP72" s="78"/>
    </row>
    <row r="73" spans="42:42" x14ac:dyDescent="0.25">
      <c r="AP73" s="78"/>
    </row>
    <row r="74" spans="42:42" x14ac:dyDescent="0.25">
      <c r="AP74" s="78"/>
    </row>
    <row r="75" spans="42:42" x14ac:dyDescent="0.25">
      <c r="AP75" s="76"/>
    </row>
    <row r="76" spans="42:42" x14ac:dyDescent="0.25">
      <c r="AP76" s="77"/>
    </row>
    <row r="77" spans="42:42" x14ac:dyDescent="0.25">
      <c r="AP77" s="76"/>
    </row>
    <row r="78" spans="42:42" x14ac:dyDescent="0.25">
      <c r="AP78" s="76"/>
    </row>
    <row r="79" spans="42:42" x14ac:dyDescent="0.25">
      <c r="AP79" s="76"/>
    </row>
    <row r="80" spans="42:42" x14ac:dyDescent="0.25">
      <c r="AP80" s="80"/>
    </row>
    <row r="81" spans="42:42" x14ac:dyDescent="0.25">
      <c r="AP81" s="76"/>
    </row>
    <row r="82" spans="42:42" x14ac:dyDescent="0.25">
      <c r="AP82" s="80"/>
    </row>
    <row r="83" spans="42:42" x14ac:dyDescent="0.25">
      <c r="AP83" s="76"/>
    </row>
    <row r="84" spans="42:42" x14ac:dyDescent="0.25">
      <c r="AP84" s="80"/>
    </row>
    <row r="85" spans="42:42" x14ac:dyDescent="0.25">
      <c r="AP85" s="80"/>
    </row>
    <row r="86" spans="42:42" x14ac:dyDescent="0.25">
      <c r="AP86" s="80"/>
    </row>
    <row r="87" spans="42:42" x14ac:dyDescent="0.25">
      <c r="AP87" s="80"/>
    </row>
    <row r="88" spans="42:42" x14ac:dyDescent="0.25">
      <c r="AP88" s="76"/>
    </row>
    <row r="89" spans="42:42" x14ac:dyDescent="0.25">
      <c r="AP89" s="76"/>
    </row>
    <row r="90" spans="42:42" x14ac:dyDescent="0.25">
      <c r="AP90" s="76"/>
    </row>
    <row r="91" spans="42:42" x14ac:dyDescent="0.25">
      <c r="AP91" s="76"/>
    </row>
    <row r="92" spans="42:42" x14ac:dyDescent="0.25">
      <c r="AP92" s="76"/>
    </row>
    <row r="93" spans="42:42" x14ac:dyDescent="0.25">
      <c r="AP93" s="76"/>
    </row>
    <row r="94" spans="42:42" x14ac:dyDescent="0.25">
      <c r="AP94" s="76"/>
    </row>
    <row r="95" spans="42:42" x14ac:dyDescent="0.25">
      <c r="AP95" s="76"/>
    </row>
    <row r="96" spans="42:42" x14ac:dyDescent="0.25">
      <c r="AP96" s="76"/>
    </row>
    <row r="97" spans="42:42" x14ac:dyDescent="0.25">
      <c r="AP97" s="76"/>
    </row>
    <row r="98" spans="42:42" x14ac:dyDescent="0.25">
      <c r="AP98" s="76"/>
    </row>
    <row r="99" spans="42:42" x14ac:dyDescent="0.25">
      <c r="AP99" s="76"/>
    </row>
    <row r="100" spans="42:42" x14ac:dyDescent="0.25">
      <c r="AP100" s="76"/>
    </row>
    <row r="101" spans="42:42" x14ac:dyDescent="0.25">
      <c r="AP101" s="76"/>
    </row>
    <row r="102" spans="42:42" x14ac:dyDescent="0.25">
      <c r="AP102" s="76"/>
    </row>
    <row r="103" spans="42:42" x14ac:dyDescent="0.25">
      <c r="AP103" s="76"/>
    </row>
    <row r="104" spans="42:42" x14ac:dyDescent="0.25">
      <c r="AP104" s="76"/>
    </row>
    <row r="105" spans="42:42" x14ac:dyDescent="0.25">
      <c r="AP105" s="76"/>
    </row>
    <row r="106" spans="42:42" x14ac:dyDescent="0.25">
      <c r="AP106" s="76"/>
    </row>
    <row r="107" spans="42:42" x14ac:dyDescent="0.25">
      <c r="AP107" s="77"/>
    </row>
    <row r="108" spans="42:42" x14ac:dyDescent="0.25">
      <c r="AP108" s="76"/>
    </row>
    <row r="109" spans="42:42" x14ac:dyDescent="0.25">
      <c r="AP109" s="76"/>
    </row>
    <row r="110" spans="42:42" x14ac:dyDescent="0.25">
      <c r="AP110" s="76"/>
    </row>
    <row r="111" spans="42:42" x14ac:dyDescent="0.25">
      <c r="AP111" s="76"/>
    </row>
    <row r="112" spans="42:42" x14ac:dyDescent="0.25">
      <c r="AP112" s="76"/>
    </row>
    <row r="113" spans="42:42" x14ac:dyDescent="0.25">
      <c r="AP113" s="76"/>
    </row>
    <row r="114" spans="42:42" x14ac:dyDescent="0.25">
      <c r="AP114" s="77"/>
    </row>
    <row r="115" spans="42:42" x14ac:dyDescent="0.25">
      <c r="AP115" s="76"/>
    </row>
    <row r="116" spans="42:42" x14ac:dyDescent="0.25">
      <c r="AP116" s="76"/>
    </row>
    <row r="117" spans="42:42" x14ac:dyDescent="0.25">
      <c r="AP117" s="76"/>
    </row>
    <row r="118" spans="42:42" x14ac:dyDescent="0.25">
      <c r="AP118" s="76"/>
    </row>
    <row r="119" spans="42:42" x14ac:dyDescent="0.25">
      <c r="AP119" s="76"/>
    </row>
    <row r="120" spans="42:42" x14ac:dyDescent="0.25">
      <c r="AP120" s="77"/>
    </row>
    <row r="121" spans="42:42" x14ac:dyDescent="0.25">
      <c r="AP121" s="77"/>
    </row>
    <row r="122" spans="42:42" x14ac:dyDescent="0.25">
      <c r="AP122" s="76"/>
    </row>
    <row r="123" spans="42:42" x14ac:dyDescent="0.25">
      <c r="AP123" s="76"/>
    </row>
    <row r="124" spans="42:42" x14ac:dyDescent="0.25">
      <c r="AP124" s="76"/>
    </row>
    <row r="125" spans="42:42" x14ac:dyDescent="0.25">
      <c r="AP125" s="76"/>
    </row>
    <row r="126" spans="42:42" x14ac:dyDescent="0.25">
      <c r="AP126" s="78"/>
    </row>
    <row r="127" spans="42:42" x14ac:dyDescent="0.25">
      <c r="AP127" s="78"/>
    </row>
    <row r="128" spans="42:42" x14ac:dyDescent="0.25">
      <c r="AP128" s="78"/>
    </row>
    <row r="129" spans="42:42" x14ac:dyDescent="0.25">
      <c r="AP129" s="76"/>
    </row>
    <row r="130" spans="42:42" x14ac:dyDescent="0.25">
      <c r="AP130" s="76"/>
    </row>
    <row r="131" spans="42:42" x14ac:dyDescent="0.25">
      <c r="AP131" s="77"/>
    </row>
    <row r="132" spans="42:42" x14ac:dyDescent="0.25">
      <c r="AP132" s="76"/>
    </row>
    <row r="133" spans="42:42" x14ac:dyDescent="0.25">
      <c r="AP133" s="76"/>
    </row>
    <row r="134" spans="42:42" x14ac:dyDescent="0.25">
      <c r="AP134" s="76"/>
    </row>
    <row r="135" spans="42:42" x14ac:dyDescent="0.25">
      <c r="AP135" s="76"/>
    </row>
    <row r="136" spans="42:42" x14ac:dyDescent="0.25">
      <c r="AP136" s="76"/>
    </row>
    <row r="137" spans="42:42" x14ac:dyDescent="0.25">
      <c r="AP137" s="76"/>
    </row>
    <row r="138" spans="42:42" x14ac:dyDescent="0.25">
      <c r="AP138" s="76"/>
    </row>
    <row r="139" spans="42:42" x14ac:dyDescent="0.25">
      <c r="AP139" s="76"/>
    </row>
    <row r="140" spans="42:42" x14ac:dyDescent="0.25">
      <c r="AP140" s="77"/>
    </row>
    <row r="141" spans="42:42" x14ac:dyDescent="0.25">
      <c r="AP141" s="76"/>
    </row>
    <row r="142" spans="42:42" x14ac:dyDescent="0.25">
      <c r="AP142" s="76"/>
    </row>
    <row r="143" spans="42:42" x14ac:dyDescent="0.25">
      <c r="AP143" s="76"/>
    </row>
    <row r="144" spans="42:42" x14ac:dyDescent="0.25">
      <c r="AP144" s="76"/>
    </row>
    <row r="145" spans="42:42" x14ac:dyDescent="0.25">
      <c r="AP145" s="76"/>
    </row>
    <row r="146" spans="42:42" x14ac:dyDescent="0.25">
      <c r="AP146" s="76"/>
    </row>
    <row r="147" spans="42:42" x14ac:dyDescent="0.25">
      <c r="AP147" s="76"/>
    </row>
    <row r="148" spans="42:42" x14ac:dyDescent="0.25">
      <c r="AP148" s="76"/>
    </row>
    <row r="149" spans="42:42" x14ac:dyDescent="0.25">
      <c r="AP149" s="76"/>
    </row>
    <row r="150" spans="42:42" x14ac:dyDescent="0.25">
      <c r="AP150" s="76"/>
    </row>
    <row r="151" spans="42:42" x14ac:dyDescent="0.25">
      <c r="AP151" s="76"/>
    </row>
    <row r="152" spans="42:42" x14ac:dyDescent="0.25">
      <c r="AP152" s="78"/>
    </row>
    <row r="153" spans="42:42" x14ac:dyDescent="0.25">
      <c r="AP153" s="78"/>
    </row>
    <row r="154" spans="42:42" x14ac:dyDescent="0.25">
      <c r="AP154" s="76"/>
    </row>
    <row r="155" spans="42:42" x14ac:dyDescent="0.25">
      <c r="AP155" s="76"/>
    </row>
    <row r="156" spans="42:42" x14ac:dyDescent="0.25">
      <c r="AP156" s="78"/>
    </row>
    <row r="157" spans="42:42" x14ac:dyDescent="0.25">
      <c r="AP157" s="76"/>
    </row>
    <row r="158" spans="42:42" x14ac:dyDescent="0.25">
      <c r="AP158" s="76"/>
    </row>
    <row r="159" spans="42:42" x14ac:dyDescent="0.25">
      <c r="AP159" s="76"/>
    </row>
    <row r="160" spans="42:42" x14ac:dyDescent="0.25">
      <c r="AP160" s="76"/>
    </row>
    <row r="161" spans="42:42" x14ac:dyDescent="0.25">
      <c r="AP161" s="77"/>
    </row>
    <row r="162" spans="42:42" x14ac:dyDescent="0.25">
      <c r="AP162" s="76"/>
    </row>
    <row r="163" spans="42:42" x14ac:dyDescent="0.25">
      <c r="AP163" s="76"/>
    </row>
    <row r="164" spans="42:42" x14ac:dyDescent="0.25">
      <c r="AP164" s="76"/>
    </row>
    <row r="165" spans="42:42" x14ac:dyDescent="0.25">
      <c r="AP165" s="76"/>
    </row>
    <row r="166" spans="42:42" x14ac:dyDescent="0.25">
      <c r="AP166" s="76"/>
    </row>
    <row r="167" spans="42:42" x14ac:dyDescent="0.25">
      <c r="AP167" s="76"/>
    </row>
    <row r="168" spans="42:42" x14ac:dyDescent="0.25">
      <c r="AP168" s="76"/>
    </row>
    <row r="169" spans="42:42" x14ac:dyDescent="0.25">
      <c r="AP169" s="76"/>
    </row>
    <row r="170" spans="42:42" x14ac:dyDescent="0.25">
      <c r="AP170" s="76"/>
    </row>
    <row r="171" spans="42:42" x14ac:dyDescent="0.25">
      <c r="AP171" s="76"/>
    </row>
    <row r="172" spans="42:42" ht="15.75" thickBot="1" x14ac:dyDescent="0.3">
      <c r="AP172" s="76"/>
    </row>
    <row r="173" spans="42:42" x14ac:dyDescent="0.25">
      <c r="AP173" s="75"/>
    </row>
    <row r="174" spans="42:42" x14ac:dyDescent="0.25">
      <c r="AP174" s="76"/>
    </row>
    <row r="175" spans="42:42" x14ac:dyDescent="0.25">
      <c r="AP175" s="77"/>
    </row>
    <row r="176" spans="42:42" x14ac:dyDescent="0.25">
      <c r="AP176" s="76"/>
    </row>
    <row r="177" spans="42:42" x14ac:dyDescent="0.25">
      <c r="AP177" s="76"/>
    </row>
    <row r="178" spans="42:42" x14ac:dyDescent="0.25">
      <c r="AP178" s="76"/>
    </row>
    <row r="179" spans="42:42" x14ac:dyDescent="0.25">
      <c r="AP179" s="76"/>
    </row>
    <row r="180" spans="42:42" x14ac:dyDescent="0.25">
      <c r="AP180" s="76"/>
    </row>
    <row r="181" spans="42:42" x14ac:dyDescent="0.25">
      <c r="AP181" s="78"/>
    </row>
    <row r="182" spans="42:42" x14ac:dyDescent="0.25">
      <c r="AP182" s="78"/>
    </row>
    <row r="183" spans="42:42" x14ac:dyDescent="0.25">
      <c r="AP183" s="77"/>
    </row>
    <row r="184" spans="42:42" x14ac:dyDescent="0.25">
      <c r="AP184" s="76"/>
    </row>
    <row r="185" spans="42:42" x14ac:dyDescent="0.25">
      <c r="AP185" s="76"/>
    </row>
    <row r="186" spans="42:42" x14ac:dyDescent="0.25">
      <c r="AP186" s="76"/>
    </row>
    <row r="187" spans="42:42" x14ac:dyDescent="0.25">
      <c r="AP187" s="78"/>
    </row>
    <row r="188" spans="42:42" x14ac:dyDescent="0.25">
      <c r="AP188" s="78"/>
    </row>
    <row r="189" spans="42:42" x14ac:dyDescent="0.25">
      <c r="AP189" s="78"/>
    </row>
    <row r="190" spans="42:42" x14ac:dyDescent="0.25">
      <c r="AP190" s="78"/>
    </row>
    <row r="191" spans="42:42" x14ac:dyDescent="0.25">
      <c r="AP191" s="78"/>
    </row>
    <row r="192" spans="42:42" x14ac:dyDescent="0.25">
      <c r="AP192" s="78"/>
    </row>
    <row r="193" spans="42:42" x14ac:dyDescent="0.25">
      <c r="AP193" s="78"/>
    </row>
    <row r="194" spans="42:42" x14ac:dyDescent="0.25">
      <c r="AP194" s="78"/>
    </row>
    <row r="195" spans="42:42" x14ac:dyDescent="0.25">
      <c r="AP195" s="78"/>
    </row>
    <row r="196" spans="42:42" x14ac:dyDescent="0.25">
      <c r="AP196" s="78"/>
    </row>
    <row r="197" spans="42:42" x14ac:dyDescent="0.25">
      <c r="AP197" s="78"/>
    </row>
    <row r="198" spans="42:42" x14ac:dyDescent="0.25">
      <c r="AP198" s="78"/>
    </row>
    <row r="199" spans="42:42" x14ac:dyDescent="0.25">
      <c r="AP199" s="78"/>
    </row>
    <row r="200" spans="42:42" x14ac:dyDescent="0.25">
      <c r="AP200" s="78"/>
    </row>
    <row r="201" spans="42:42" x14ac:dyDescent="0.25">
      <c r="AP201" s="78"/>
    </row>
    <row r="202" spans="42:42" x14ac:dyDescent="0.25">
      <c r="AP202" s="78"/>
    </row>
    <row r="203" spans="42:42" x14ac:dyDescent="0.25">
      <c r="AP203" s="78"/>
    </row>
    <row r="204" spans="42:42" x14ac:dyDescent="0.25">
      <c r="AP204" s="78"/>
    </row>
    <row r="205" spans="42:42" x14ac:dyDescent="0.25">
      <c r="AP205" s="78"/>
    </row>
    <row r="206" spans="42:42" x14ac:dyDescent="0.25">
      <c r="AP206" s="78"/>
    </row>
    <row r="207" spans="42:42" x14ac:dyDescent="0.25">
      <c r="AP207" s="78"/>
    </row>
    <row r="208" spans="42:42" x14ac:dyDescent="0.25">
      <c r="AP208" s="78"/>
    </row>
    <row r="209" spans="42:42" x14ac:dyDescent="0.25">
      <c r="AP209" s="78"/>
    </row>
    <row r="210" spans="42:42" x14ac:dyDescent="0.25">
      <c r="AP210" s="78"/>
    </row>
    <row r="211" spans="42:42" x14ac:dyDescent="0.25">
      <c r="AP211" s="76"/>
    </row>
    <row r="212" spans="42:42" x14ac:dyDescent="0.25">
      <c r="AP212" s="76"/>
    </row>
    <row r="213" spans="42:42" x14ac:dyDescent="0.25">
      <c r="AP213" s="76"/>
    </row>
    <row r="214" spans="42:42" x14ac:dyDescent="0.25">
      <c r="AP214" s="76"/>
    </row>
    <row r="215" spans="42:42" x14ac:dyDescent="0.25">
      <c r="AP215" s="76"/>
    </row>
    <row r="216" spans="42:42" x14ac:dyDescent="0.25">
      <c r="AP216" s="76"/>
    </row>
    <row r="217" spans="42:42" x14ac:dyDescent="0.25">
      <c r="AP217"/>
    </row>
  </sheetData>
  <sheetProtection algorithmName="SHA-512" hashValue="1NPONajkRQBBUWgBRGJG3uBOlMEgxMiI01lUUwr78izvvdY8pVjbEq5qAJ8HPPPGf+00cCDFAqHI0ORNEAu4uQ==" saltValue="SyNDWU8X6wZvjuyis1FDjA==" spinCount="100000" sheet="1" objects="1" scenarios="1" selectLockedCells="1" selectUnlockedCells="1"/>
  <sortState xmlns:xlrd2="http://schemas.microsoft.com/office/spreadsheetml/2017/richdata2" ref="AP4:AP218">
    <sortCondition ref="AP4:AP218"/>
  </sortState>
  <mergeCells count="5">
    <mergeCell ref="AE2:AG2"/>
    <mergeCell ref="F1:J1"/>
    <mergeCell ref="F9:J9"/>
    <mergeCell ref="V1:Z1"/>
    <mergeCell ref="AC2:AD2"/>
  </mergeCells>
  <conditionalFormatting sqref="AP5:AP10">
    <cfRule type="duplicateValues" dxfId="19" priority="4"/>
  </conditionalFormatting>
  <conditionalFormatting sqref="AP94">
    <cfRule type="duplicateValues" dxfId="18" priority="3"/>
  </conditionalFormatting>
  <conditionalFormatting sqref="AP3:AP172">
    <cfRule type="cellIs" dxfId="17" priority="2" operator="equal">
      <formula>""</formula>
    </cfRule>
  </conditionalFormatting>
  <conditionalFormatting sqref="AP173:AP216">
    <cfRule type="cellIs" dxfId="16" priority="1" operator="equal">
      <formula>""</formula>
    </cfRule>
  </conditionalFormatting>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W29"/>
  <sheetViews>
    <sheetView showGridLines="0" topLeftCell="A3" zoomScale="85" zoomScaleNormal="85" workbookViewId="0">
      <selection activeCell="G8" sqref="G8"/>
    </sheetView>
  </sheetViews>
  <sheetFormatPr baseColWidth="10" defaultColWidth="3.85546875" defaultRowHeight="15" x14ac:dyDescent="0.25"/>
  <cols>
    <col min="1" max="1" width="4.140625" style="1" customWidth="1"/>
    <col min="2" max="2" width="14.7109375" style="1" customWidth="1"/>
    <col min="3" max="3" width="3.28515625" style="1" customWidth="1"/>
    <col min="4" max="8" width="19" style="17" customWidth="1"/>
    <col min="9" max="12" width="3.85546875" style="1" customWidth="1"/>
    <col min="13" max="13" width="11.42578125" style="1" customWidth="1"/>
    <col min="14" max="14" width="7" style="45" customWidth="1"/>
    <col min="15" max="15" width="13.85546875" style="1" customWidth="1"/>
    <col min="16" max="17" width="32.42578125" style="1" customWidth="1"/>
    <col min="18" max="18" width="4.42578125" style="1" customWidth="1"/>
    <col min="19" max="19" width="15.28515625" style="1" customWidth="1"/>
    <col min="20" max="20" width="7.140625" style="1" customWidth="1"/>
    <col min="21" max="23" width="27.7109375" style="1" customWidth="1"/>
    <col min="24" max="233" width="11.42578125" style="1" customWidth="1"/>
    <col min="234" max="16384" width="3.85546875" style="1"/>
  </cols>
  <sheetData>
    <row r="1" spans="1:23" ht="18.75" x14ac:dyDescent="0.25">
      <c r="A1" s="35"/>
      <c r="B1" s="34"/>
      <c r="C1" s="34"/>
      <c r="D1" s="317" t="s">
        <v>11</v>
      </c>
      <c r="E1" s="317"/>
      <c r="F1" s="317"/>
      <c r="G1" s="317"/>
      <c r="H1" s="317"/>
      <c r="L1" s="4"/>
      <c r="M1" s="4"/>
      <c r="N1" s="44"/>
      <c r="O1" s="4"/>
      <c r="P1" s="4"/>
      <c r="R1" s="35"/>
      <c r="S1" s="34"/>
      <c r="T1" s="34"/>
      <c r="U1" s="319" t="s">
        <v>11</v>
      </c>
      <c r="V1" s="320"/>
      <c r="W1" s="321"/>
    </row>
    <row r="2" spans="1:23" ht="30" customHeight="1" x14ac:dyDescent="0.25">
      <c r="A2" s="35"/>
      <c r="B2" s="34"/>
      <c r="C2" s="34"/>
      <c r="D2" s="38" t="s">
        <v>34</v>
      </c>
      <c r="E2" s="39" t="s">
        <v>35</v>
      </c>
      <c r="F2" s="40" t="s">
        <v>36</v>
      </c>
      <c r="G2" s="40" t="s">
        <v>37</v>
      </c>
      <c r="H2" s="40" t="s">
        <v>38</v>
      </c>
      <c r="L2" s="4"/>
      <c r="M2" s="4"/>
      <c r="N2" s="44"/>
      <c r="O2" s="4"/>
      <c r="P2" s="4"/>
      <c r="R2" s="35"/>
      <c r="S2" s="34"/>
      <c r="T2" s="34"/>
      <c r="U2" s="40" t="s">
        <v>36</v>
      </c>
      <c r="V2" s="40" t="s">
        <v>37</v>
      </c>
      <c r="W2" s="40" t="s">
        <v>38</v>
      </c>
    </row>
    <row r="3" spans="1:23" ht="15.75" x14ac:dyDescent="0.25">
      <c r="A3" s="35"/>
      <c r="B3" s="34"/>
      <c r="C3" s="34"/>
      <c r="D3" s="36">
        <v>1</v>
      </c>
      <c r="E3" s="31">
        <v>2</v>
      </c>
      <c r="F3" s="31">
        <v>3</v>
      </c>
      <c r="G3" s="31">
        <v>4</v>
      </c>
      <c r="H3" s="31">
        <v>5</v>
      </c>
      <c r="L3" s="5" t="s">
        <v>8</v>
      </c>
      <c r="M3" s="5"/>
      <c r="N3" s="44"/>
      <c r="O3" s="4"/>
      <c r="P3" s="4"/>
      <c r="R3" s="35"/>
      <c r="S3" s="34"/>
      <c r="T3" s="34"/>
      <c r="U3" s="31">
        <v>3</v>
      </c>
      <c r="V3" s="31">
        <v>4</v>
      </c>
      <c r="W3" s="31">
        <v>5</v>
      </c>
    </row>
    <row r="4" spans="1:23" ht="69" customHeight="1" x14ac:dyDescent="0.25">
      <c r="A4" s="318" t="s">
        <v>0</v>
      </c>
      <c r="B4" s="41" t="s">
        <v>1</v>
      </c>
      <c r="C4" s="37">
        <v>1</v>
      </c>
      <c r="D4" s="64" t="s">
        <v>59</v>
      </c>
      <c r="E4" s="64" t="s">
        <v>60</v>
      </c>
      <c r="F4" s="28" t="s">
        <v>61</v>
      </c>
      <c r="G4" s="29" t="s">
        <v>62</v>
      </c>
      <c r="H4" s="29" t="s">
        <v>63</v>
      </c>
      <c r="L4" s="5" t="s">
        <v>7</v>
      </c>
      <c r="M4" s="5"/>
      <c r="N4" s="44"/>
      <c r="O4" s="4"/>
      <c r="P4" s="4"/>
      <c r="R4" s="322" t="s">
        <v>0</v>
      </c>
      <c r="S4" s="41" t="s">
        <v>1</v>
      </c>
      <c r="T4" s="37">
        <v>1</v>
      </c>
      <c r="U4" s="27" t="s">
        <v>135</v>
      </c>
      <c r="V4" s="27" t="s">
        <v>136</v>
      </c>
      <c r="W4" s="28" t="s">
        <v>137</v>
      </c>
    </row>
    <row r="5" spans="1:23" ht="69" customHeight="1" x14ac:dyDescent="0.25">
      <c r="A5" s="318"/>
      <c r="B5" s="42" t="s">
        <v>2</v>
      </c>
      <c r="C5" s="32">
        <v>2</v>
      </c>
      <c r="D5" s="64" t="s">
        <v>60</v>
      </c>
      <c r="E5" s="64" t="s">
        <v>64</v>
      </c>
      <c r="F5" s="28" t="s">
        <v>65</v>
      </c>
      <c r="G5" s="29" t="s">
        <v>66</v>
      </c>
      <c r="H5" s="30" t="s">
        <v>67</v>
      </c>
      <c r="L5" s="5"/>
      <c r="M5" s="5"/>
      <c r="N5" s="44"/>
      <c r="O5" s="4"/>
      <c r="P5" s="4"/>
      <c r="R5" s="323"/>
      <c r="S5" s="42" t="s">
        <v>2</v>
      </c>
      <c r="T5" s="32">
        <v>2</v>
      </c>
      <c r="U5" s="27" t="s">
        <v>138</v>
      </c>
      <c r="V5" s="28" t="s">
        <v>139</v>
      </c>
      <c r="W5" s="29" t="s">
        <v>140</v>
      </c>
    </row>
    <row r="6" spans="1:23" ht="69" customHeight="1" x14ac:dyDescent="0.25">
      <c r="A6" s="318"/>
      <c r="B6" s="43" t="s">
        <v>78</v>
      </c>
      <c r="C6" s="33">
        <v>3</v>
      </c>
      <c r="D6" s="64" t="s">
        <v>68</v>
      </c>
      <c r="E6" s="28" t="s">
        <v>65</v>
      </c>
      <c r="F6" s="29" t="s">
        <v>71</v>
      </c>
      <c r="G6" s="30" t="s">
        <v>74</v>
      </c>
      <c r="H6" s="30" t="s">
        <v>73</v>
      </c>
      <c r="L6" s="5"/>
      <c r="M6" s="5"/>
      <c r="N6" s="44"/>
      <c r="O6" s="4"/>
      <c r="P6" s="4"/>
      <c r="R6" s="323"/>
      <c r="S6" s="43" t="s">
        <v>78</v>
      </c>
      <c r="T6" s="33">
        <v>3</v>
      </c>
      <c r="U6" s="28" t="s">
        <v>141</v>
      </c>
      <c r="V6" s="29" t="s">
        <v>149</v>
      </c>
      <c r="W6" s="30" t="s">
        <v>142</v>
      </c>
    </row>
    <row r="7" spans="1:23" ht="69" customHeight="1" x14ac:dyDescent="0.25">
      <c r="A7" s="318"/>
      <c r="B7" s="43" t="s">
        <v>3</v>
      </c>
      <c r="C7" s="33">
        <v>4</v>
      </c>
      <c r="D7" s="28" t="s">
        <v>69</v>
      </c>
      <c r="E7" s="29" t="s">
        <v>66</v>
      </c>
      <c r="F7" s="29" t="s">
        <v>72</v>
      </c>
      <c r="G7" s="30" t="s">
        <v>75</v>
      </c>
      <c r="H7" s="30" t="s">
        <v>76</v>
      </c>
      <c r="L7" s="4"/>
      <c r="M7" s="4"/>
      <c r="N7" s="44"/>
      <c r="O7" s="4"/>
      <c r="P7" s="4"/>
      <c r="R7" s="323"/>
      <c r="S7" s="43" t="s">
        <v>3</v>
      </c>
      <c r="T7" s="33">
        <v>4</v>
      </c>
      <c r="U7" s="28" t="s">
        <v>143</v>
      </c>
      <c r="V7" s="29" t="s">
        <v>144</v>
      </c>
      <c r="W7" s="30" t="s">
        <v>145</v>
      </c>
    </row>
    <row r="8" spans="1:23" ht="69" customHeight="1" x14ac:dyDescent="0.25">
      <c r="A8" s="318"/>
      <c r="B8" s="43" t="s">
        <v>4</v>
      </c>
      <c r="C8" s="33">
        <v>5</v>
      </c>
      <c r="D8" s="29" t="s">
        <v>63</v>
      </c>
      <c r="E8" s="29" t="s">
        <v>70</v>
      </c>
      <c r="F8" s="30" t="s">
        <v>73</v>
      </c>
      <c r="G8" s="30" t="s">
        <v>76</v>
      </c>
      <c r="H8" s="30" t="s">
        <v>134</v>
      </c>
      <c r="L8" s="4"/>
      <c r="M8" s="4"/>
      <c r="N8" s="44"/>
      <c r="O8" s="4"/>
      <c r="P8" s="4"/>
      <c r="R8" s="324"/>
      <c r="S8" s="43" t="s">
        <v>4</v>
      </c>
      <c r="T8" s="33">
        <v>5</v>
      </c>
      <c r="U8" s="28" t="s">
        <v>146</v>
      </c>
      <c r="V8" s="29" t="s">
        <v>147</v>
      </c>
      <c r="W8" s="30" t="s">
        <v>148</v>
      </c>
    </row>
    <row r="9" spans="1:23" x14ac:dyDescent="0.25">
      <c r="B9" s="2"/>
      <c r="C9" s="6"/>
      <c r="D9" s="15"/>
      <c r="E9" s="16"/>
      <c r="F9" s="15"/>
      <c r="U9" s="1" t="s">
        <v>116</v>
      </c>
      <c r="V9" s="1" t="s">
        <v>118</v>
      </c>
    </row>
    <row r="10" spans="1:23" ht="6.75" customHeight="1" x14ac:dyDescent="0.25">
      <c r="B10" s="3"/>
      <c r="C10" s="7"/>
      <c r="D10" s="18"/>
      <c r="E10" s="16"/>
      <c r="F10" s="18"/>
      <c r="U10" s="1" t="s">
        <v>117</v>
      </c>
      <c r="V10" s="1" t="s">
        <v>119</v>
      </c>
    </row>
    <row r="11" spans="1:23" ht="16.5" customHeight="1" x14ac:dyDescent="0.25">
      <c r="B11" s="9"/>
      <c r="C11" s="9"/>
      <c r="D11" s="9"/>
      <c r="E11" s="9"/>
      <c r="F11" s="9"/>
      <c r="G11" s="9"/>
      <c r="H11" s="9"/>
      <c r="I11" s="9"/>
      <c r="J11" s="9"/>
      <c r="K11" s="9"/>
      <c r="L11" s="9"/>
      <c r="U11" s="1" t="s">
        <v>117</v>
      </c>
    </row>
    <row r="12" spans="1:23" ht="16.5" customHeight="1" x14ac:dyDescent="0.25">
      <c r="B12" s="8"/>
      <c r="C12" s="8"/>
      <c r="D12" s="19"/>
      <c r="E12" s="19"/>
      <c r="F12" s="19"/>
      <c r="N12" s="49" t="s">
        <v>80</v>
      </c>
      <c r="O12" s="49" t="s">
        <v>79</v>
      </c>
      <c r="P12" s="49" t="s">
        <v>22</v>
      </c>
      <c r="Q12" s="49" t="s">
        <v>81</v>
      </c>
      <c r="R12" s="46"/>
      <c r="U12" s="1" t="s">
        <v>120</v>
      </c>
    </row>
    <row r="13" spans="1:23" ht="33" customHeight="1" x14ac:dyDescent="0.25">
      <c r="B13" s="3"/>
      <c r="C13" s="3"/>
      <c r="D13" s="16"/>
      <c r="E13" s="16"/>
      <c r="F13" s="16"/>
      <c r="N13" s="47">
        <v>1</v>
      </c>
      <c r="O13" s="48" t="s">
        <v>1</v>
      </c>
      <c r="P13" s="50" t="s">
        <v>83</v>
      </c>
      <c r="Q13" s="50" t="s">
        <v>82</v>
      </c>
      <c r="R13" s="46"/>
      <c r="U13" s="1" t="s">
        <v>117</v>
      </c>
      <c r="V13" s="1" t="s">
        <v>121</v>
      </c>
    </row>
    <row r="14" spans="1:23" ht="33" customHeight="1" x14ac:dyDescent="0.25">
      <c r="B14" s="9"/>
      <c r="C14" s="9"/>
      <c r="D14" s="9"/>
      <c r="E14" s="9"/>
      <c r="F14" s="9"/>
      <c r="G14" s="9"/>
      <c r="H14" s="9"/>
      <c r="I14" s="9"/>
      <c r="J14" s="9"/>
      <c r="K14" s="9"/>
      <c r="L14" s="9"/>
      <c r="N14" s="47">
        <v>2</v>
      </c>
      <c r="O14" s="48" t="s">
        <v>2</v>
      </c>
      <c r="P14" s="50" t="s">
        <v>85</v>
      </c>
      <c r="Q14" s="50" t="s">
        <v>84</v>
      </c>
      <c r="R14" s="46"/>
      <c r="U14" s="1" t="s">
        <v>123</v>
      </c>
      <c r="V14" s="1" t="s">
        <v>122</v>
      </c>
    </row>
    <row r="15" spans="1:23" ht="33" customHeight="1" x14ac:dyDescent="0.25">
      <c r="N15" s="47">
        <v>3</v>
      </c>
      <c r="O15" s="48" t="s">
        <v>88</v>
      </c>
      <c r="P15" s="50" t="s">
        <v>86</v>
      </c>
      <c r="Q15" s="50" t="s">
        <v>87</v>
      </c>
      <c r="R15" s="46"/>
      <c r="U15" s="1" t="s">
        <v>123</v>
      </c>
    </row>
    <row r="16" spans="1:23" ht="33" customHeight="1" x14ac:dyDescent="0.25">
      <c r="N16" s="47">
        <v>4</v>
      </c>
      <c r="O16" s="48" t="s">
        <v>3</v>
      </c>
      <c r="P16" s="50" t="s">
        <v>89</v>
      </c>
      <c r="Q16" s="50" t="s">
        <v>90</v>
      </c>
      <c r="R16" s="46"/>
      <c r="U16" s="1" t="s">
        <v>124</v>
      </c>
    </row>
    <row r="17" spans="14:22" ht="40.5" customHeight="1" x14ac:dyDescent="0.25">
      <c r="N17" s="47">
        <v>5</v>
      </c>
      <c r="O17" s="48" t="s">
        <v>4</v>
      </c>
      <c r="P17" s="50" t="s">
        <v>91</v>
      </c>
      <c r="Q17" s="50" t="s">
        <v>92</v>
      </c>
      <c r="R17" s="46"/>
      <c r="U17" s="1" t="s">
        <v>125</v>
      </c>
    </row>
    <row r="18" spans="14:22" x14ac:dyDescent="0.25">
      <c r="U18" s="1" t="s">
        <v>126</v>
      </c>
    </row>
    <row r="19" spans="14:22" x14ac:dyDescent="0.25">
      <c r="U19" s="1" t="s">
        <v>117</v>
      </c>
      <c r="V19" s="1" t="s">
        <v>127</v>
      </c>
    </row>
    <row r="20" spans="14:22" x14ac:dyDescent="0.25">
      <c r="U20" s="1" t="s">
        <v>117</v>
      </c>
      <c r="V20" s="1" t="s">
        <v>128</v>
      </c>
    </row>
    <row r="21" spans="14:22" x14ac:dyDescent="0.25">
      <c r="U21" s="1" t="s">
        <v>117</v>
      </c>
    </row>
    <row r="22" spans="14:22" x14ac:dyDescent="0.25">
      <c r="U22" s="1" t="s">
        <v>124</v>
      </c>
    </row>
    <row r="23" spans="14:22" x14ac:dyDescent="0.25">
      <c r="U23" s="1" t="s">
        <v>125</v>
      </c>
    </row>
    <row r="24" spans="14:22" x14ac:dyDescent="0.25">
      <c r="U24" s="1" t="s">
        <v>129</v>
      </c>
    </row>
    <row r="25" spans="14:22" x14ac:dyDescent="0.25">
      <c r="U25" s="1" t="s">
        <v>117</v>
      </c>
      <c r="V25" s="1" t="s">
        <v>130</v>
      </c>
    </row>
    <row r="26" spans="14:22" x14ac:dyDescent="0.25">
      <c r="U26" s="1" t="s">
        <v>117</v>
      </c>
      <c r="V26" s="1" t="s">
        <v>131</v>
      </c>
    </row>
    <row r="27" spans="14:22" x14ac:dyDescent="0.25">
      <c r="U27" s="1" t="s">
        <v>117</v>
      </c>
    </row>
    <row r="28" spans="14:22" x14ac:dyDescent="0.25">
      <c r="U28" s="1" t="s">
        <v>124</v>
      </c>
    </row>
    <row r="29" spans="14:22" x14ac:dyDescent="0.25">
      <c r="U29" s="1" t="s">
        <v>125</v>
      </c>
    </row>
  </sheetData>
  <sheetProtection algorithmName="SHA-512" hashValue="v0aj67q6etJhGjpTIXyJx5iDVl18DTDaT3ikzuO4bwI3LGjVoRhtRiNmVd5tvaJI+5udRvI6WkNMoNQzTAO7sQ==" saltValue="sr4QxFTGNEglYgGBO6ubeA==" spinCount="100000" sheet="1" objects="1" scenarios="1"/>
  <mergeCells count="4">
    <mergeCell ref="D1:H1"/>
    <mergeCell ref="A4:A8"/>
    <mergeCell ref="U1:W1"/>
    <mergeCell ref="R4:R8"/>
  </mergeCells>
  <printOptions horizontalCentered="1"/>
  <pageMargins left="0.43307086614173229" right="0.43307086614173229" top="0.35433070866141736" bottom="0.35433070866141736" header="0.51181102362204722" footer="0.31496062992125984"/>
  <pageSetup firstPageNumber="0"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H8"/>
  <sheetViews>
    <sheetView workbookViewId="0">
      <selection activeCell="D17" sqref="D17"/>
    </sheetView>
  </sheetViews>
  <sheetFormatPr baseColWidth="10" defaultColWidth="11.42578125" defaultRowHeight="15" x14ac:dyDescent="0.25"/>
  <cols>
    <col min="1" max="1" width="21.85546875" style="13" customWidth="1"/>
    <col min="2" max="2" width="32.42578125" style="65" customWidth="1"/>
    <col min="3" max="4" width="16.7109375" style="13" customWidth="1"/>
    <col min="5" max="5" width="15.85546875" style="13" customWidth="1"/>
    <col min="6" max="16384" width="11.42578125" style="13"/>
  </cols>
  <sheetData>
    <row r="1" spans="1:8" ht="15.75" thickBot="1" x14ac:dyDescent="0.3">
      <c r="A1" s="327" t="s">
        <v>342</v>
      </c>
      <c r="B1" s="328"/>
      <c r="C1" s="328"/>
      <c r="D1" s="328"/>
      <c r="E1" s="328"/>
      <c r="F1" s="328"/>
      <c r="G1" s="328"/>
      <c r="H1" s="329"/>
    </row>
    <row r="2" spans="1:8" ht="40.5" customHeight="1" x14ac:dyDescent="0.25">
      <c r="A2" s="325" t="s">
        <v>199</v>
      </c>
      <c r="B2" s="123" t="s">
        <v>220</v>
      </c>
      <c r="C2" s="128" t="s">
        <v>209</v>
      </c>
      <c r="D2" s="128" t="s">
        <v>204</v>
      </c>
      <c r="E2" s="128">
        <v>15</v>
      </c>
      <c r="F2" s="128">
        <v>0</v>
      </c>
      <c r="G2" s="128"/>
      <c r="H2" s="129"/>
    </row>
    <row r="3" spans="1:8" ht="16.5" x14ac:dyDescent="0.25">
      <c r="A3" s="326"/>
      <c r="B3" s="124" t="s">
        <v>221</v>
      </c>
      <c r="C3" s="130" t="s">
        <v>205</v>
      </c>
      <c r="D3" s="130" t="s">
        <v>206</v>
      </c>
      <c r="E3" s="130">
        <v>15</v>
      </c>
      <c r="F3" s="130">
        <v>0</v>
      </c>
      <c r="G3" s="130"/>
      <c r="H3" s="131"/>
    </row>
    <row r="4" spans="1:8" ht="24.75" x14ac:dyDescent="0.25">
      <c r="A4" s="125" t="s">
        <v>197</v>
      </c>
      <c r="B4" s="124" t="s">
        <v>222</v>
      </c>
      <c r="C4" s="130" t="s">
        <v>207</v>
      </c>
      <c r="D4" s="130" t="s">
        <v>208</v>
      </c>
      <c r="E4" s="130">
        <v>15</v>
      </c>
      <c r="F4" s="130">
        <v>0</v>
      </c>
      <c r="G4" s="130"/>
      <c r="H4" s="131"/>
    </row>
    <row r="5" spans="1:8" ht="24.75" x14ac:dyDescent="0.25">
      <c r="A5" s="125" t="s">
        <v>200</v>
      </c>
      <c r="B5" s="124" t="s">
        <v>223</v>
      </c>
      <c r="C5" s="130" t="s">
        <v>212</v>
      </c>
      <c r="D5" s="130" t="s">
        <v>211</v>
      </c>
      <c r="E5" s="130" t="s">
        <v>210</v>
      </c>
      <c r="F5" s="130">
        <v>15</v>
      </c>
      <c r="G5" s="130">
        <v>10</v>
      </c>
      <c r="H5" s="131">
        <v>0</v>
      </c>
    </row>
    <row r="6" spans="1:8" ht="24.75" x14ac:dyDescent="0.25">
      <c r="A6" s="125" t="s">
        <v>201</v>
      </c>
      <c r="B6" s="124" t="s">
        <v>224</v>
      </c>
      <c r="C6" s="130" t="s">
        <v>213</v>
      </c>
      <c r="D6" s="130" t="s">
        <v>214</v>
      </c>
      <c r="E6" s="130">
        <v>15</v>
      </c>
      <c r="F6" s="130">
        <v>0</v>
      </c>
      <c r="G6" s="130"/>
      <c r="H6" s="131"/>
    </row>
    <row r="7" spans="1:8" ht="24.75" x14ac:dyDescent="0.25">
      <c r="A7" s="125" t="s">
        <v>202</v>
      </c>
      <c r="B7" s="124" t="s">
        <v>225</v>
      </c>
      <c r="C7" s="130" t="s">
        <v>215</v>
      </c>
      <c r="D7" s="130" t="s">
        <v>216</v>
      </c>
      <c r="E7" s="130">
        <v>15</v>
      </c>
      <c r="F7" s="130">
        <v>0</v>
      </c>
      <c r="G7" s="130"/>
      <c r="H7" s="131"/>
    </row>
    <row r="8" spans="1:8" ht="17.25" thickBot="1" x14ac:dyDescent="0.3">
      <c r="A8" s="126" t="s">
        <v>203</v>
      </c>
      <c r="B8" s="127" t="s">
        <v>226</v>
      </c>
      <c r="C8" s="132" t="s">
        <v>217</v>
      </c>
      <c r="D8" s="132" t="s">
        <v>218</v>
      </c>
      <c r="E8" s="132" t="s">
        <v>219</v>
      </c>
      <c r="F8" s="132">
        <v>10</v>
      </c>
      <c r="G8" s="132">
        <v>5</v>
      </c>
      <c r="H8" s="133">
        <v>0</v>
      </c>
    </row>
  </sheetData>
  <sheetProtection algorithmName="SHA-512" hashValue="Kt3qMzdzfoP4AGdoUK//oP5PW3yZeHIDL68tPl2hjm3PSJTj3bs4+peEeNNtxVf1HLPtctutwKg8oQZDSSG7Sg==" saltValue="Jp+HDKeGmic0kZRCmUTjWg==" spinCount="100000" sheet="1" objects="1" scenarios="1"/>
  <mergeCells count="2">
    <mergeCell ref="A2:A3"/>
    <mergeCell ref="A1:H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8">
    <pageSetUpPr fitToPage="1"/>
  </sheetPr>
  <dimension ref="A1:I24"/>
  <sheetViews>
    <sheetView showGridLines="0" zoomScale="85" zoomScaleNormal="85" workbookViewId="0">
      <selection activeCell="C4" sqref="C1:E1048576"/>
    </sheetView>
  </sheetViews>
  <sheetFormatPr baseColWidth="10" defaultColWidth="11.42578125" defaultRowHeight="15" x14ac:dyDescent="0.25"/>
  <cols>
    <col min="1" max="1" width="16.140625" style="21" customWidth="1"/>
    <col min="2" max="2" width="32.42578125" style="21" customWidth="1"/>
    <col min="3" max="3" width="20.42578125" style="21" customWidth="1"/>
    <col min="4" max="4" width="9.28515625" style="25" hidden="1" customWidth="1"/>
    <col min="5" max="5" width="13.28515625" style="21" customWidth="1"/>
    <col min="6" max="6" width="10.28515625" style="21" hidden="1" customWidth="1"/>
    <col min="7" max="7" width="9.42578125" style="20" customWidth="1"/>
    <col min="8" max="16384" width="11.42578125" style="21"/>
  </cols>
  <sheetData>
    <row r="1" spans="1:9" ht="26.25" x14ac:dyDescent="0.25">
      <c r="A1" s="335" t="s">
        <v>39</v>
      </c>
      <c r="B1" s="336"/>
      <c r="C1" s="336"/>
      <c r="D1" s="336"/>
      <c r="E1" s="336"/>
      <c r="F1" s="336"/>
      <c r="G1" s="336"/>
      <c r="H1" s="337"/>
    </row>
    <row r="2" spans="1:9" x14ac:dyDescent="0.25">
      <c r="A2" s="141"/>
      <c r="B2" s="142"/>
      <c r="C2" s="338" t="s">
        <v>40</v>
      </c>
      <c r="D2" s="338"/>
      <c r="E2" s="338"/>
      <c r="F2" s="338"/>
      <c r="G2" s="338"/>
      <c r="H2" s="339"/>
    </row>
    <row r="3" spans="1:9" ht="15" customHeight="1" x14ac:dyDescent="0.25">
      <c r="A3" s="143"/>
      <c r="B3" s="144"/>
      <c r="C3" s="338"/>
      <c r="D3" s="338"/>
      <c r="E3" s="338"/>
      <c r="F3" s="338"/>
      <c r="G3" s="338"/>
      <c r="H3" s="339"/>
    </row>
    <row r="4" spans="1:9" x14ac:dyDescent="0.25">
      <c r="A4" s="135" t="s">
        <v>41</v>
      </c>
      <c r="B4" s="134" t="s">
        <v>42</v>
      </c>
      <c r="C4" s="145" t="s">
        <v>43</v>
      </c>
      <c r="D4" s="146" t="s">
        <v>44</v>
      </c>
      <c r="E4" s="147" t="s">
        <v>6</v>
      </c>
      <c r="F4" s="146" t="s">
        <v>44</v>
      </c>
      <c r="G4" s="155" t="s">
        <v>44</v>
      </c>
      <c r="H4" s="22" t="s">
        <v>347</v>
      </c>
    </row>
    <row r="5" spans="1:9" ht="30" customHeight="1" x14ac:dyDescent="0.25">
      <c r="A5" s="332" t="s">
        <v>45</v>
      </c>
      <c r="B5" s="138" t="s">
        <v>46</v>
      </c>
      <c r="C5" s="118" t="s">
        <v>14</v>
      </c>
      <c r="D5" s="119" t="str">
        <f>IF(C5="SI",$G5,"-")</f>
        <v>-</v>
      </c>
      <c r="E5" s="23" t="s">
        <v>14</v>
      </c>
      <c r="F5" s="24" t="str">
        <f>IF(E5="SI",$G5,"-")</f>
        <v>-</v>
      </c>
      <c r="G5" s="156">
        <v>15</v>
      </c>
      <c r="H5" s="162" t="s">
        <v>346</v>
      </c>
    </row>
    <row r="6" spans="1:9" ht="33.75" x14ac:dyDescent="0.25">
      <c r="A6" s="333"/>
      <c r="B6" s="139" t="s">
        <v>47</v>
      </c>
      <c r="C6" s="118"/>
      <c r="D6" s="119" t="str">
        <f>IF(C6="SI",$G6,"-")</f>
        <v>-</v>
      </c>
      <c r="E6" s="23"/>
      <c r="F6" s="24" t="str">
        <f>IF(E6="SI",$G6,"-")</f>
        <v>-</v>
      </c>
      <c r="G6" s="156">
        <v>15</v>
      </c>
      <c r="H6" s="162" t="s">
        <v>346</v>
      </c>
      <c r="I6" s="10"/>
    </row>
    <row r="7" spans="1:9" ht="22.5" x14ac:dyDescent="0.25">
      <c r="A7" s="334"/>
      <c r="B7" s="139" t="s">
        <v>48</v>
      </c>
      <c r="C7" s="23"/>
      <c r="D7" s="24" t="str">
        <f>IF(C7="SI",$G7,"-")</f>
        <v>-</v>
      </c>
      <c r="E7" s="23"/>
      <c r="F7" s="24" t="str">
        <f>IF(E7="SI",$G7,"-")</f>
        <v>-</v>
      </c>
      <c r="G7" s="156">
        <v>30</v>
      </c>
      <c r="H7" s="162" t="s">
        <v>346</v>
      </c>
    </row>
    <row r="8" spans="1:9" ht="22.5" x14ac:dyDescent="0.25">
      <c r="A8" s="330" t="s">
        <v>49</v>
      </c>
      <c r="B8" s="139" t="s">
        <v>50</v>
      </c>
      <c r="C8" s="23"/>
      <c r="D8" s="24" t="str">
        <f>IF(C8="SI",$G8,"-")</f>
        <v>-</v>
      </c>
      <c r="E8" s="23"/>
      <c r="F8" s="24" t="str">
        <f>IF(E8="SI",$G8,"-")</f>
        <v>-</v>
      </c>
      <c r="G8" s="156">
        <v>15</v>
      </c>
      <c r="H8" s="162" t="s">
        <v>346</v>
      </c>
    </row>
    <row r="9" spans="1:9" ht="22.5" x14ac:dyDescent="0.25">
      <c r="A9" s="331"/>
      <c r="B9" s="140" t="s">
        <v>51</v>
      </c>
      <c r="C9" s="23"/>
      <c r="D9" s="24" t="str">
        <f>IF(C9="SI",$G9,"-")</f>
        <v>-</v>
      </c>
      <c r="E9" s="23"/>
      <c r="F9" s="24" t="str">
        <f>IF(E9="SI",$G9,"-")</f>
        <v>-</v>
      </c>
      <c r="G9" s="157">
        <v>25</v>
      </c>
      <c r="H9" s="162" t="s">
        <v>346</v>
      </c>
    </row>
    <row r="10" spans="1:9" x14ac:dyDescent="0.25">
      <c r="A10" s="352"/>
      <c r="B10" s="353"/>
      <c r="C10" s="353"/>
      <c r="D10" s="121">
        <f>SUM(D5:D9)</f>
        <v>0</v>
      </c>
      <c r="E10" s="121"/>
      <c r="F10" s="121">
        <f>SUM(F5:F9)</f>
        <v>0</v>
      </c>
      <c r="G10" s="158">
        <f>SUM(G5:G9)</f>
        <v>100</v>
      </c>
      <c r="H10" s="12"/>
    </row>
    <row r="11" spans="1:9" x14ac:dyDescent="0.25">
      <c r="A11" s="340"/>
      <c r="B11" s="341"/>
      <c r="C11" s="341"/>
      <c r="D11" s="341"/>
      <c r="E11" s="341"/>
      <c r="F11" s="341"/>
      <c r="G11" s="341"/>
      <c r="H11" s="342"/>
    </row>
    <row r="12" spans="1:9" x14ac:dyDescent="0.25">
      <c r="A12" s="136"/>
      <c r="B12" s="354" t="s">
        <v>343</v>
      </c>
      <c r="C12" s="354"/>
      <c r="D12" s="354"/>
      <c r="E12" s="354"/>
      <c r="F12" s="354"/>
      <c r="G12" s="159"/>
      <c r="H12" s="343"/>
    </row>
    <row r="13" spans="1:9" ht="45.75" customHeight="1" x14ac:dyDescent="0.25">
      <c r="A13" s="136"/>
      <c r="B13" s="148" t="s">
        <v>52</v>
      </c>
      <c r="C13" s="350" t="s">
        <v>53</v>
      </c>
      <c r="D13" s="351"/>
      <c r="E13" s="350" t="s">
        <v>54</v>
      </c>
      <c r="F13" s="351"/>
      <c r="G13" s="159"/>
      <c r="H13" s="344"/>
    </row>
    <row r="14" spans="1:9" x14ac:dyDescent="0.25">
      <c r="A14" s="136"/>
      <c r="B14" s="12" t="s">
        <v>55</v>
      </c>
      <c r="C14" s="348">
        <v>0</v>
      </c>
      <c r="D14" s="348"/>
      <c r="E14" s="348">
        <v>0</v>
      </c>
      <c r="F14" s="348"/>
      <c r="G14" s="159"/>
      <c r="H14" s="344"/>
    </row>
    <row r="15" spans="1:9" x14ac:dyDescent="0.25">
      <c r="A15" s="136"/>
      <c r="B15" s="12" t="s">
        <v>56</v>
      </c>
      <c r="C15" s="348">
        <v>1</v>
      </c>
      <c r="D15" s="348"/>
      <c r="E15" s="348">
        <v>1</v>
      </c>
      <c r="F15" s="348"/>
      <c r="G15" s="159"/>
      <c r="H15" s="344"/>
    </row>
    <row r="16" spans="1:9" ht="15.75" thickBot="1" x14ac:dyDescent="0.3">
      <c r="A16" s="136"/>
      <c r="B16" s="149" t="s">
        <v>57</v>
      </c>
      <c r="C16" s="349">
        <v>2</v>
      </c>
      <c r="D16" s="349"/>
      <c r="E16" s="349">
        <v>2</v>
      </c>
      <c r="F16" s="349"/>
      <c r="G16" s="159"/>
      <c r="H16" s="344"/>
    </row>
    <row r="17" spans="1:8" ht="7.5" customHeight="1" x14ac:dyDescent="0.25">
      <c r="A17" s="151"/>
      <c r="B17" s="152"/>
      <c r="C17" s="346"/>
      <c r="D17" s="346"/>
      <c r="E17" s="346"/>
      <c r="F17" s="346"/>
      <c r="G17" s="160"/>
      <c r="H17" s="344"/>
    </row>
    <row r="18" spans="1:8" x14ac:dyDescent="0.25">
      <c r="A18" s="136"/>
      <c r="B18" s="12"/>
      <c r="C18" s="347" t="s">
        <v>345</v>
      </c>
      <c r="D18" s="348"/>
      <c r="E18" s="348"/>
      <c r="F18" s="348"/>
      <c r="G18" s="159"/>
      <c r="H18" s="344"/>
    </row>
    <row r="19" spans="1:8" x14ac:dyDescent="0.25">
      <c r="A19" s="136"/>
      <c r="B19" s="330" t="s">
        <v>49</v>
      </c>
      <c r="C19" s="150" t="s">
        <v>346</v>
      </c>
      <c r="D19" s="150" t="s">
        <v>344</v>
      </c>
      <c r="E19" s="120"/>
      <c r="F19" s="11">
        <f>G6</f>
        <v>15</v>
      </c>
      <c r="G19" s="159"/>
      <c r="H19" s="344"/>
    </row>
    <row r="20" spans="1:8" x14ac:dyDescent="0.25">
      <c r="A20" s="136"/>
      <c r="B20" s="331"/>
      <c r="C20" s="150" t="s">
        <v>346</v>
      </c>
      <c r="D20" s="150" t="s">
        <v>344</v>
      </c>
      <c r="E20" s="12"/>
      <c r="F20" s="11">
        <f>G7</f>
        <v>30</v>
      </c>
      <c r="G20" s="159"/>
      <c r="H20" s="344"/>
    </row>
    <row r="21" spans="1:8" x14ac:dyDescent="0.25">
      <c r="A21" s="136"/>
      <c r="B21" s="332" t="s">
        <v>45</v>
      </c>
      <c r="C21" s="150" t="s">
        <v>346</v>
      </c>
      <c r="D21" s="150" t="s">
        <v>344</v>
      </c>
      <c r="E21" s="12"/>
      <c r="F21" s="11">
        <f>G8</f>
        <v>15</v>
      </c>
      <c r="G21" s="159"/>
      <c r="H21" s="344"/>
    </row>
    <row r="22" spans="1:8" x14ac:dyDescent="0.25">
      <c r="A22" s="136"/>
      <c r="B22" s="333"/>
      <c r="C22" s="150" t="s">
        <v>346</v>
      </c>
      <c r="D22" s="150" t="s">
        <v>344</v>
      </c>
      <c r="E22" s="12"/>
      <c r="F22" s="11">
        <f>G9</f>
        <v>25</v>
      </c>
      <c r="G22" s="159"/>
      <c r="H22" s="344"/>
    </row>
    <row r="23" spans="1:8" x14ac:dyDescent="0.25">
      <c r="A23" s="136"/>
      <c r="B23" s="334"/>
      <c r="C23" s="150" t="s">
        <v>346</v>
      </c>
      <c r="D23" s="150" t="s">
        <v>344</v>
      </c>
      <c r="E23" s="12"/>
      <c r="F23" s="11">
        <f>G10</f>
        <v>100</v>
      </c>
      <c r="G23" s="159"/>
      <c r="H23" s="344"/>
    </row>
    <row r="24" spans="1:8" ht="15.75" thickBot="1" x14ac:dyDescent="0.3">
      <c r="A24" s="137"/>
      <c r="B24" s="153"/>
      <c r="C24" s="153"/>
      <c r="D24" s="154"/>
      <c r="E24" s="153"/>
      <c r="F24" s="153"/>
      <c r="G24" s="161"/>
      <c r="H24" s="345"/>
    </row>
  </sheetData>
  <sheetProtection algorithmName="SHA-512" hashValue="dW1L9enLsTLpjVD5GfHWOo13FMmZ3jBll158yh3TSKHK26vXZqKua5UjXJhyO+0HEMGvQFfd80EfV/BS1OlhgA==" saltValue="7f5WaudRWK7mztcIh84/+g==" spinCount="100000" sheet="1" objects="1" scenarios="1"/>
  <mergeCells count="22">
    <mergeCell ref="C13:D13"/>
    <mergeCell ref="E13:F13"/>
    <mergeCell ref="A5:A7"/>
    <mergeCell ref="A8:A9"/>
    <mergeCell ref="A10:C10"/>
    <mergeCell ref="B12:F12"/>
    <mergeCell ref="B19:B20"/>
    <mergeCell ref="B21:B23"/>
    <mergeCell ref="A1:H1"/>
    <mergeCell ref="C2:H3"/>
    <mergeCell ref="A11:H11"/>
    <mergeCell ref="H12:H24"/>
    <mergeCell ref="C17:D17"/>
    <mergeCell ref="E17:F17"/>
    <mergeCell ref="C18:D18"/>
    <mergeCell ref="E18:F18"/>
    <mergeCell ref="C14:D14"/>
    <mergeCell ref="E14:F14"/>
    <mergeCell ref="C15:D15"/>
    <mergeCell ref="E15:F15"/>
    <mergeCell ref="C16:D16"/>
    <mergeCell ref="E16:F16"/>
  </mergeCells>
  <conditionalFormatting sqref="C14:D14">
    <cfRule type="expression" dxfId="15" priority="16">
      <formula>$D$10&lt;=50</formula>
    </cfRule>
  </conditionalFormatting>
  <conditionalFormatting sqref="C15:D15">
    <cfRule type="expression" dxfId="14" priority="15">
      <formula>IF($D$10&gt;50,IF($D$10&lt;=75,1,0),0)</formula>
    </cfRule>
  </conditionalFormatting>
  <conditionalFormatting sqref="C16:D16">
    <cfRule type="expression" dxfId="13" priority="14">
      <formula>$D$10&gt;75</formula>
    </cfRule>
  </conditionalFormatting>
  <conditionalFormatting sqref="E14:F14">
    <cfRule type="expression" dxfId="12" priority="13">
      <formula>$F$10&lt;=50</formula>
    </cfRule>
  </conditionalFormatting>
  <conditionalFormatting sqref="E15:F15">
    <cfRule type="expression" dxfId="11" priority="12">
      <formula>IF($F$10&gt;50,IF($F$10&lt;=75,1,0),0)</formula>
    </cfRule>
  </conditionalFormatting>
  <conditionalFormatting sqref="E16:F16">
    <cfRule type="expression" dxfId="10" priority="11">
      <formula>$F$10&gt;75</formula>
    </cfRule>
  </conditionalFormatting>
  <conditionalFormatting sqref="C5:D5">
    <cfRule type="expression" dxfId="9" priority="10">
      <formula>$C$5="SI"</formula>
    </cfRule>
  </conditionalFormatting>
  <conditionalFormatting sqref="C6:D6">
    <cfRule type="expression" dxfId="8" priority="9">
      <formula>$C$6="SI"</formula>
    </cfRule>
  </conditionalFormatting>
  <conditionalFormatting sqref="C7:D7">
    <cfRule type="expression" dxfId="7" priority="8">
      <formula>$C$7="SI"</formula>
    </cfRule>
  </conditionalFormatting>
  <conditionalFormatting sqref="C8:D8">
    <cfRule type="expression" dxfId="6" priority="7">
      <formula>$C$8="SI"</formula>
    </cfRule>
  </conditionalFormatting>
  <conditionalFormatting sqref="C9:D9">
    <cfRule type="expression" dxfId="5" priority="6">
      <formula>$C$9="SI"</formula>
    </cfRule>
  </conditionalFormatting>
  <conditionalFormatting sqref="E5:F5">
    <cfRule type="expression" dxfId="4" priority="5">
      <formula>$E$5="SI"</formula>
    </cfRule>
  </conditionalFormatting>
  <conditionalFormatting sqref="E6:F6">
    <cfRule type="expression" dxfId="3" priority="4">
      <formula>$E$6="SI"</formula>
    </cfRule>
  </conditionalFormatting>
  <conditionalFormatting sqref="E7:F7">
    <cfRule type="expression" dxfId="2" priority="3">
      <formula>$E$7="SI"</formula>
    </cfRule>
  </conditionalFormatting>
  <conditionalFormatting sqref="E8:F8">
    <cfRule type="expression" dxfId="1" priority="2">
      <formula>$E$8="SI"</formula>
    </cfRule>
  </conditionalFormatting>
  <conditionalFormatting sqref="E9:F9">
    <cfRule type="expression" dxfId="0" priority="1">
      <formula>$E$9="SI"</formula>
    </cfRule>
  </conditionalFormatting>
  <dataValidations count="1">
    <dataValidation type="list" allowBlank="1" showInputMessage="1" showErrorMessage="1" sqref="C5:C9 E5:E9" xr:uid="{00000000-0002-0000-0800-000000000000}">
      <formula1>"Si,No"</formula1>
    </dataValidation>
  </dataValidations>
  <printOptions horizontalCentered="1" verticalCentered="1"/>
  <pageMargins left="0.37" right="0.7" top="0.75" bottom="0.39"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0FBE77EFD551C4192FB84364EB945DA" ma:contentTypeVersion="8" ma:contentTypeDescription="Crear nuevo documento." ma:contentTypeScope="" ma:versionID="c51fab180f7ad119a9c879754465dcff">
  <xsd:schema xmlns:xsd="http://www.w3.org/2001/XMLSchema" xmlns:xs="http://www.w3.org/2001/XMLSchema" xmlns:p="http://schemas.microsoft.com/office/2006/metadata/properties" xmlns:ns1="http://schemas.microsoft.com/sharepoint/v3" xmlns:ns2="697c4dee-e7ec-4d95-9444-4931b2058c5c" xmlns:ns3="3cf2cc84-17fa-4cc2-9cf6-313b742b41b1" targetNamespace="http://schemas.microsoft.com/office/2006/metadata/properties" ma:root="true" ma:fieldsID="829c0df26a2ed3225f7faaf6e3bea707" ns1:_="" ns2:_="" ns3:_="">
    <xsd:import namespace="http://schemas.microsoft.com/sharepoint/v3"/>
    <xsd:import namespace="697c4dee-e7ec-4d95-9444-4931b2058c5c"/>
    <xsd:import namespace="3cf2cc84-17fa-4cc2-9cf6-313b742b41b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Propiedades de la Directiva de cumplimiento unificado" ma:description="" ma:hidden="true" ma:internalName="_ip_UnifiedCompliancePolicyProperties">
      <xsd:simpleType>
        <xsd:restriction base="dms:Note"/>
      </xsd:simpleType>
    </xsd:element>
    <xsd:element name="_ip_UnifiedCompliancePolicyUIAction" ma:index="15" nillable="true" ma:displayName="Acción de IU de la Directiva de cumplimiento unificado"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7c4dee-e7ec-4d95-9444-4931b2058c5c"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cf2cc84-17fa-4cc2-9cf6-313b742b41b1"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3BC8E573-CAD0-49C5-8892-30439567B5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7c4dee-e7ec-4d95-9444-4931b2058c5c"/>
    <ds:schemaRef ds:uri="3cf2cc84-17fa-4cc2-9cf6-313b742b41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4F7B2AE-C317-4306-B062-A9898B3A7AD8}">
  <ds:schemaRefs>
    <ds:schemaRef ds:uri="http://schemas.microsoft.com/sharepoint/v3/contenttype/forms"/>
  </ds:schemaRefs>
</ds:datastoreItem>
</file>

<file path=customXml/itemProps3.xml><?xml version="1.0" encoding="utf-8"?>
<ds:datastoreItem xmlns:ds="http://schemas.openxmlformats.org/officeDocument/2006/customXml" ds:itemID="{74A38739-1E8A-4410-9B23-B8049B2CC145}">
  <ds:schemaRefs>
    <ds:schemaRef ds:uri="http://schemas.openxmlformats.org/package/2006/metadata/core-properties"/>
    <ds:schemaRef ds:uri="3cf2cc84-17fa-4cc2-9cf6-313b742b41b1"/>
    <ds:schemaRef ds:uri="http://purl.org/dc/dcmitype/"/>
    <ds:schemaRef ds:uri="http://purl.org/dc/elements/1.1/"/>
    <ds:schemaRef ds:uri="http://www.w3.org/XML/1998/namespace"/>
    <ds:schemaRef ds:uri="http://schemas.microsoft.com/office/infopath/2007/PartnerControls"/>
    <ds:schemaRef ds:uri="http://schemas.microsoft.com/office/2006/documentManagement/types"/>
    <ds:schemaRef ds:uri="http://schemas.microsoft.com/sharepoint/v3"/>
    <ds:schemaRef ds:uri="697c4dee-e7ec-4d95-9444-4931b2058c5c"/>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18</vt:i4>
      </vt:variant>
    </vt:vector>
  </HeadingPairs>
  <TitlesOfParts>
    <vt:vector size="25" baseType="lpstr">
      <vt:lpstr>CONTEXTO PROCESO</vt:lpstr>
      <vt:lpstr>MAPA DE RIESGOS</vt:lpstr>
      <vt:lpstr>IMPACTO DE CORRUPCIÓN</vt:lpstr>
      <vt:lpstr>Listas Nuevas</vt:lpstr>
      <vt:lpstr>MATRIZ DE CALIFICACIÓN</vt:lpstr>
      <vt:lpstr>Evaluación Diseño Control</vt:lpstr>
      <vt:lpstr>Evalua Control</vt:lpstr>
      <vt:lpstr>APLICACIÓN</vt:lpstr>
      <vt:lpstr>'CONTEXTO PROCESO'!Área_de_impresión</vt:lpstr>
      <vt:lpstr>'Evalua Control'!Área_de_impresión</vt:lpstr>
      <vt:lpstr>'IMPACTO DE CORRUPCIÓN'!Área_de_impresión</vt:lpstr>
      <vt:lpstr>'MAPA DE RIESGOS'!Área_de_impresión</vt:lpstr>
      <vt:lpstr>CID</vt:lpstr>
      <vt:lpstr>Contexto_Externo</vt:lpstr>
      <vt:lpstr>Contexto_Interno</vt:lpstr>
      <vt:lpstr>Contexto_Proceso</vt:lpstr>
      <vt:lpstr>CORRUPCIÓN</vt:lpstr>
      <vt:lpstr>EJECUCIÓN</vt:lpstr>
      <vt:lpstr>FRECUENCIA</vt:lpstr>
      <vt:lpstr>PROCESO</vt:lpstr>
      <vt:lpstr>Riesgo_de_Corrupción</vt:lpstr>
      <vt:lpstr>Riesgo_General</vt:lpstr>
      <vt:lpstr>TIPO_CONTROL</vt:lpstr>
      <vt:lpstr>TIPOLOGÍA</vt:lpstr>
      <vt:lpstr>'CONTEXTO PROCESO'!Títulos_a_imprimir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Alejandro Ruiz</dc:creator>
  <cp:keywords/>
  <dc:description/>
  <cp:lastModifiedBy>Hector Cadena Velasquez</cp:lastModifiedBy>
  <cp:revision/>
  <cp:lastPrinted>2020-09-29T16:50:59Z</cp:lastPrinted>
  <dcterms:created xsi:type="dcterms:W3CDTF">2013-05-31T16:35:43Z</dcterms:created>
  <dcterms:modified xsi:type="dcterms:W3CDTF">2020-12-19T02:34:58Z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0x01010090FBE77EFD551C4192FB84364EB945DA</vt:lpwstr>
  </property>
</Properties>
</file>